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60" yWindow="180" windowWidth="22995" windowHeight="3030" firstSheet="4" activeTab="4"/>
  </bookViews>
  <sheets>
    <sheet name="10000" sheetId="1" state="hidden" r:id="rId1"/>
    <sheet name="10000 (2)" sheetId="2" state="hidden" r:id="rId2"/>
    <sheet name="10000 (3)" sheetId="3" state="hidden" r:id="rId3"/>
    <sheet name="Лист2" sheetId="4" state="hidden" r:id="rId4"/>
    <sheet name="Для продавця" sheetId="5" r:id="rId5"/>
  </sheets>
  <definedNames>
    <definedName name="_xlnm.Print_Area" localSheetId="4">'Для продавця'!$B$1:$C$10</definedName>
  </definedNames>
  <calcPr fullCalcOnLoad="1"/>
</workbook>
</file>

<file path=xl/sharedStrings.xml><?xml version="1.0" encoding="utf-8"?>
<sst xmlns="http://schemas.openxmlformats.org/spreadsheetml/2006/main" count="152" uniqueCount="41">
  <si>
    <t>Кількість місяців</t>
  </si>
  <si>
    <t>Період</t>
  </si>
  <si>
    <t>Залишок 
заборгованості на кінець періоду</t>
  </si>
  <si>
    <t>Платіж</t>
  </si>
  <si>
    <t>Погашення 
основної суми</t>
  </si>
  <si>
    <t>Сума 
процентів</t>
  </si>
  <si>
    <t>Розмір процентів, річних</t>
  </si>
  <si>
    <t>Всього:</t>
  </si>
  <si>
    <t>Графік без відшкодування суми кредиту 
в рамках державної програми</t>
  </si>
  <si>
    <t xml:space="preserve">Графік з урахуванням відшкодування суми кредиту 
(без перерахунку чергових платежів в погашення основної суми кредиту після здійснення відшкодування, зі скороченням строку кредитування) </t>
  </si>
  <si>
    <t xml:space="preserve">Графік з урахуванням відшкодування суми кредиту 
(з перерахунком чергових платежів в погашення основної суми кредиту після здійснення відшкодування, без скорочення строку кредитування) </t>
  </si>
  <si>
    <t>в тому числі:</t>
  </si>
  <si>
    <t>Економія позичальника, всього:</t>
  </si>
  <si>
    <t>за рахунок відшкодування в рамках державної 
програми:</t>
  </si>
  <si>
    <t>за рахунок економії на сплаті процентів у звязку з 
отриманням відшкодування:</t>
  </si>
  <si>
    <t>Вартість котла, грн.</t>
  </si>
  <si>
    <t>Можлива сума кредиту 
(з урахуванням необхідного власного внеску), грн.</t>
  </si>
  <si>
    <t>Сума комісії, грн.</t>
  </si>
  <si>
    <t>Сума відшкодування 
в рамках державної програми, грн.</t>
  </si>
  <si>
    <t>Бажаний власний внесок, грн.</t>
  </si>
  <si>
    <t>Показники, розраховані на 
підставі введених параметрів:</t>
  </si>
  <si>
    <t>Параметри для заповнення:</t>
  </si>
  <si>
    <t>Подороження котла</t>
  </si>
  <si>
    <t>Купувати котли разом з Ощадбанк вигідно</t>
  </si>
  <si>
    <t>Без компенсації</t>
  </si>
  <si>
    <t>З компенсацією</t>
  </si>
  <si>
    <t>Вигода</t>
  </si>
  <si>
    <t>Взявши кредит на менший строк можна взагалі не переплачувати</t>
  </si>
  <si>
    <t>Кредит</t>
  </si>
  <si>
    <t>При кредиті на максимальний строк на 36 місяців переплата за котел становить</t>
  </si>
  <si>
    <t>Щомісячний платіж</t>
  </si>
  <si>
    <t>Переплата</t>
  </si>
  <si>
    <t>кількість місяців</t>
  </si>
  <si>
    <t>Середній платіж</t>
  </si>
  <si>
    <t>Середній платіж без відшкодування, грн.</t>
  </si>
  <si>
    <t>Середній платіж з відшкодуванням, грн.</t>
  </si>
  <si>
    <t>Аванс, грн.</t>
  </si>
  <si>
    <t>Ввести % авансу (не менше 10%)</t>
  </si>
  <si>
    <t>Результати розрахунку:</t>
  </si>
  <si>
    <t>Кредит, грн.</t>
  </si>
  <si>
    <t>Ввести вартість товару, грн.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</si>
</sst>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  <numFmt numFmtId="17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17"/>
      <name val="Calibri"/>
      <family val="2"/>
    </font>
    <font>
      <b/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i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rgb="FF008000"/>
      <name val="Calibri"/>
      <family val="2"/>
    </font>
    <font>
      <b/>
      <sz val="10"/>
      <color rgb="FF008000"/>
      <name val="Calibri"/>
      <family val="2"/>
    </font>
    <font>
      <b/>
      <sz val="11"/>
      <color rgb="FF008000"/>
      <name val="Calibri"/>
      <family val="2"/>
    </font>
    <font>
      <b/>
      <i/>
      <sz val="11"/>
      <color rgb="FF008000"/>
      <name val="Calibri"/>
      <family val="2"/>
    </font>
    <font>
      <b/>
      <sz val="14"/>
      <color rgb="FF008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2" fillId="33" borderId="10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2" fontId="0" fillId="10" borderId="11" xfId="0" applyNumberFormat="1" applyFont="1" applyFill="1" applyBorder="1" applyAlignment="1">
      <alignment/>
    </xf>
    <xf numFmtId="2" fontId="0" fillId="10" borderId="12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9" fontId="0" fillId="7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32" fillId="34" borderId="14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4" fontId="32" fillId="10" borderId="14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0" fillId="7" borderId="10" xfId="0" applyNumberFormat="1" applyFill="1" applyBorder="1" applyAlignment="1">
      <alignment horizontal="center" vertical="center"/>
    </xf>
    <xf numFmtId="10" fontId="0" fillId="7" borderId="10" xfId="0" applyNumberForma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/>
    </xf>
    <xf numFmtId="2" fontId="32" fillId="33" borderId="10" xfId="0" applyNumberFormat="1" applyFont="1" applyFill="1" applyBorder="1" applyAlignment="1">
      <alignment horizontal="left"/>
    </xf>
    <xf numFmtId="2" fontId="32" fillId="34" borderId="16" xfId="0" applyNumberFormat="1" applyFont="1" applyFill="1" applyBorder="1" applyAlignment="1">
      <alignment horizontal="left"/>
    </xf>
    <xf numFmtId="2" fontId="32" fillId="34" borderId="17" xfId="0" applyNumberFormat="1" applyFont="1" applyFill="1" applyBorder="1" applyAlignment="1">
      <alignment horizontal="left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7" borderId="18" xfId="0" applyFont="1" applyFill="1" applyBorder="1" applyAlignment="1">
      <alignment horizontal="center" wrapText="1"/>
    </xf>
    <xf numFmtId="0" fontId="32" fillId="7" borderId="19" xfId="0" applyFont="1" applyFill="1" applyBorder="1" applyAlignment="1">
      <alignment horizontal="center"/>
    </xf>
    <xf numFmtId="2" fontId="0" fillId="34" borderId="20" xfId="0" applyNumberFormat="1" applyFont="1" applyFill="1" applyBorder="1" applyAlignment="1" quotePrefix="1">
      <alignment horizontal="left" wrapText="1"/>
    </xf>
    <xf numFmtId="2" fontId="0" fillId="34" borderId="21" xfId="0" applyNumberFormat="1" applyFont="1" applyFill="1" applyBorder="1" applyAlignment="1" quotePrefix="1">
      <alignment horizontal="left"/>
    </xf>
    <xf numFmtId="2" fontId="0" fillId="34" borderId="22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left"/>
    </xf>
    <xf numFmtId="2" fontId="32" fillId="10" borderId="16" xfId="0" applyNumberFormat="1" applyFont="1" applyFill="1" applyBorder="1" applyAlignment="1">
      <alignment horizontal="left"/>
    </xf>
    <xf numFmtId="2" fontId="32" fillId="10" borderId="17" xfId="0" applyNumberFormat="1" applyFont="1" applyFill="1" applyBorder="1" applyAlignment="1">
      <alignment horizontal="left"/>
    </xf>
    <xf numFmtId="2" fontId="0" fillId="10" borderId="22" xfId="0" applyNumberFormat="1" applyFont="1" applyFill="1" applyBorder="1" applyAlignment="1">
      <alignment horizontal="left"/>
    </xf>
    <xf numFmtId="2" fontId="0" fillId="10" borderId="0" xfId="0" applyNumberFormat="1" applyFont="1" applyFill="1" applyBorder="1" applyAlignment="1">
      <alignment horizontal="left"/>
    </xf>
    <xf numFmtId="2" fontId="0" fillId="10" borderId="22" xfId="0" applyNumberFormat="1" applyFont="1" applyFill="1" applyBorder="1" applyAlignment="1" quotePrefix="1">
      <alignment horizontal="left" wrapText="1"/>
    </xf>
    <xf numFmtId="2" fontId="0" fillId="10" borderId="0" xfId="0" applyNumberFormat="1" applyFont="1" applyFill="1" applyBorder="1" applyAlignment="1" quotePrefix="1">
      <alignment horizontal="left"/>
    </xf>
    <xf numFmtId="2" fontId="0" fillId="10" borderId="20" xfId="0" applyNumberFormat="1" applyFont="1" applyFill="1" applyBorder="1" applyAlignment="1" quotePrefix="1">
      <alignment horizontal="left" wrapText="1"/>
    </xf>
    <xf numFmtId="2" fontId="0" fillId="10" borderId="21" xfId="0" applyNumberFormat="1" applyFont="1" applyFill="1" applyBorder="1" applyAlignment="1" quotePrefix="1">
      <alignment horizontal="left"/>
    </xf>
    <xf numFmtId="2" fontId="0" fillId="34" borderId="22" xfId="0" applyNumberFormat="1" applyFont="1" applyFill="1" applyBorder="1" applyAlignment="1" quotePrefix="1">
      <alignment horizontal="left" wrapText="1"/>
    </xf>
    <xf numFmtId="2" fontId="0" fillId="34" borderId="0" xfId="0" applyNumberFormat="1" applyFont="1" applyFill="1" applyBorder="1" applyAlignment="1" quotePrefix="1">
      <alignment horizontal="left"/>
    </xf>
    <xf numFmtId="0" fontId="41" fillId="0" borderId="15" xfId="0" applyFont="1" applyBorder="1" applyAlignment="1">
      <alignment horizontal="center" vertical="center" wrapText="1"/>
    </xf>
    <xf numFmtId="0" fontId="45" fillId="4" borderId="23" xfId="0" applyFont="1" applyFill="1" applyBorder="1" applyAlignment="1">
      <alignment horizontal="left" vertical="center" wrapText="1"/>
    </xf>
    <xf numFmtId="0" fontId="46" fillId="35" borderId="0" xfId="0" applyFont="1" applyFill="1" applyBorder="1" applyAlignment="1">
      <alignment horizontal="left" vertical="center" wrapText="1"/>
    </xf>
    <xf numFmtId="9" fontId="47" fillId="35" borderId="0" xfId="0" applyNumberFormat="1" applyFont="1" applyFill="1" applyBorder="1" applyAlignment="1">
      <alignment horizontal="center" vertical="center" wrapText="1"/>
    </xf>
    <xf numFmtId="171" fontId="47" fillId="0" borderId="23" xfId="58" applyFont="1" applyBorder="1" applyAlignment="1" applyProtection="1">
      <alignment horizontal="center" vertical="center" wrapText="1"/>
      <protection locked="0"/>
    </xf>
    <xf numFmtId="9" fontId="47" fillId="0" borderId="23" xfId="0" applyNumberFormat="1" applyFont="1" applyBorder="1" applyAlignment="1" applyProtection="1">
      <alignment horizontal="center" vertical="center" wrapText="1"/>
      <protection locked="0"/>
    </xf>
    <xf numFmtId="171" fontId="47" fillId="0" borderId="23" xfId="58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9525</xdr:rowOff>
    </xdr:from>
    <xdr:to>
      <xdr:col>1</xdr:col>
      <xdr:colOff>981075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7"/>
  <sheetViews>
    <sheetView zoomScale="85" zoomScaleNormal="85" zoomScalePageLayoutView="0" workbookViewId="0" topLeftCell="A1">
      <pane xSplit="2" ySplit="13" topLeftCell="C14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5"/>
  <cols>
    <col min="1" max="1" width="29.28125" style="0" customWidth="1"/>
    <col min="4" max="4" width="14.7109375" style="0" customWidth="1"/>
    <col min="5" max="5" width="15.00390625" style="0" customWidth="1"/>
    <col min="6" max="6" width="11.140625" style="0" customWidth="1"/>
    <col min="7" max="7" width="11.7109375" style="0" customWidth="1"/>
    <col min="8" max="8" width="5.57421875" style="0" customWidth="1"/>
    <col min="10" max="10" width="14.7109375" style="0" customWidth="1"/>
    <col min="11" max="11" width="12.7109375" style="0" customWidth="1"/>
    <col min="12" max="12" width="12.140625" style="0" customWidth="1"/>
    <col min="13" max="13" width="11.28125" style="0" customWidth="1"/>
    <col min="14" max="14" width="5.421875" style="0" customWidth="1"/>
    <col min="16" max="16" width="15.28125" style="0" customWidth="1"/>
    <col min="17" max="17" width="11.57421875" style="0" customWidth="1"/>
    <col min="18" max="19" width="11.00390625" style="0" customWidth="1"/>
  </cols>
  <sheetData>
    <row r="1" spans="1:3" ht="15">
      <c r="A1" s="56" t="s">
        <v>21</v>
      </c>
      <c r="B1" s="57"/>
      <c r="C1" t="s">
        <v>22</v>
      </c>
    </row>
    <row r="2" spans="1:2" ht="15">
      <c r="A2" s="11" t="s">
        <v>15</v>
      </c>
      <c r="B2" s="12">
        <v>10000</v>
      </c>
    </row>
    <row r="3" spans="1:2" ht="15">
      <c r="A3" s="13" t="s">
        <v>19</v>
      </c>
      <c r="B3" s="12">
        <f>B2*10%</f>
        <v>1000</v>
      </c>
    </row>
    <row r="4" spans="1:2" ht="15">
      <c r="A4" s="11" t="s">
        <v>0</v>
      </c>
      <c r="B4" s="12">
        <v>36</v>
      </c>
    </row>
    <row r="5" spans="1:2" ht="15">
      <c r="A5" s="18"/>
      <c r="B5" s="19"/>
    </row>
    <row r="6" spans="1:2" ht="34.5" customHeight="1">
      <c r="A6" s="58" t="s">
        <v>20</v>
      </c>
      <c r="B6" s="59"/>
    </row>
    <row r="7" spans="1:2" ht="45">
      <c r="A7" s="14" t="s">
        <v>16</v>
      </c>
      <c r="B7" s="15">
        <f>IF((B3&lt;B2*0.1),B2-B2*0.1,B2-B3)</f>
        <v>9000</v>
      </c>
    </row>
    <row r="8" spans="1:2" ht="15">
      <c r="A8" s="16" t="s">
        <v>6</v>
      </c>
      <c r="B8" s="17">
        <v>0.25</v>
      </c>
    </row>
    <row r="9" spans="1:2" ht="15">
      <c r="A9" s="16" t="s">
        <v>17</v>
      </c>
      <c r="B9" s="15">
        <f>B7*0.03</f>
        <v>270</v>
      </c>
    </row>
    <row r="10" spans="1:2" ht="45">
      <c r="A10" s="14" t="s">
        <v>18</v>
      </c>
      <c r="B10" s="15">
        <f>(IF(B7*0.2&gt;5000,5000,B7*0.2))</f>
        <v>1800</v>
      </c>
    </row>
    <row r="12" spans="3:19" ht="63.75" customHeight="1">
      <c r="C12" s="51" t="s">
        <v>8</v>
      </c>
      <c r="D12" s="52"/>
      <c r="E12" s="52"/>
      <c r="F12" s="52"/>
      <c r="G12" s="52"/>
      <c r="H12" s="2"/>
      <c r="I12" s="53" t="s">
        <v>9</v>
      </c>
      <c r="J12" s="54"/>
      <c r="K12" s="54"/>
      <c r="L12" s="54"/>
      <c r="M12" s="54"/>
      <c r="N12" s="2"/>
      <c r="O12" s="46" t="s">
        <v>10</v>
      </c>
      <c r="P12" s="47"/>
      <c r="Q12" s="47"/>
      <c r="R12" s="47"/>
      <c r="S12" s="47"/>
    </row>
    <row r="13" spans="3:19" ht="60">
      <c r="C13" s="3" t="s">
        <v>1</v>
      </c>
      <c r="D13" s="4" t="s">
        <v>2</v>
      </c>
      <c r="E13" s="4" t="s">
        <v>4</v>
      </c>
      <c r="F13" s="4" t="s">
        <v>5</v>
      </c>
      <c r="G13" s="3" t="s">
        <v>3</v>
      </c>
      <c r="H13" s="2"/>
      <c r="I13" s="3" t="s">
        <v>1</v>
      </c>
      <c r="J13" s="4" t="s">
        <v>2</v>
      </c>
      <c r="K13" s="4" t="s">
        <v>4</v>
      </c>
      <c r="L13" s="4" t="s">
        <v>5</v>
      </c>
      <c r="M13" s="3" t="s">
        <v>3</v>
      </c>
      <c r="N13" s="2"/>
      <c r="O13" s="3" t="s">
        <v>1</v>
      </c>
      <c r="P13" s="4" t="s">
        <v>2</v>
      </c>
      <c r="Q13" s="4" t="s">
        <v>4</v>
      </c>
      <c r="R13" s="4" t="s">
        <v>5</v>
      </c>
      <c r="S13" s="3" t="s">
        <v>3</v>
      </c>
    </row>
    <row r="14" spans="3:19" ht="15">
      <c r="C14" s="5">
        <v>1</v>
      </c>
      <c r="D14" s="6">
        <f>IF(($B$7-E14)&lt;=0,0,$B$7-E14)</f>
        <v>8750</v>
      </c>
      <c r="E14" s="6">
        <f aca="true" t="shared" si="0" ref="E14:E49">IF(C14&lt;=$B$4,$B$7/$B$4,0)</f>
        <v>250</v>
      </c>
      <c r="F14" s="6">
        <f>B7*B8/12</f>
        <v>187.5</v>
      </c>
      <c r="G14" s="6">
        <f>E14+F14</f>
        <v>437.5</v>
      </c>
      <c r="I14" s="5">
        <v>1</v>
      </c>
      <c r="J14" s="6">
        <f>IF(($B$7-K14)&lt;=0,0,$B$7-K14)</f>
        <v>6950</v>
      </c>
      <c r="K14" s="6">
        <f>IF(I14&lt;=$B$4,$B$7/$B$4+B10,0)</f>
        <v>2050</v>
      </c>
      <c r="L14" s="6">
        <f>B7*$B$8/12</f>
        <v>187.5</v>
      </c>
      <c r="M14" s="28">
        <f>K14+L14</f>
        <v>2237.5</v>
      </c>
      <c r="O14" s="5">
        <v>1</v>
      </c>
      <c r="P14" s="6">
        <f>IF(($B$7-Q14)&lt;=0,0,$B$7-Q14)</f>
        <v>6950</v>
      </c>
      <c r="Q14" s="6">
        <f>IF(O14&lt;=$B$4,$B$7/$B$4+B10,0)</f>
        <v>2050</v>
      </c>
      <c r="R14" s="6">
        <f>B7*$B$8/12</f>
        <v>187.5</v>
      </c>
      <c r="S14" s="6">
        <f>Q14+R14</f>
        <v>2237.5</v>
      </c>
    </row>
    <row r="15" spans="3:19" ht="15">
      <c r="C15" s="5">
        <f>C14+1</f>
        <v>2</v>
      </c>
      <c r="D15" s="6">
        <f>IF((D14-E15)&lt;=0,0,D14-E15)</f>
        <v>8500</v>
      </c>
      <c r="E15" s="6">
        <f t="shared" si="0"/>
        <v>250</v>
      </c>
      <c r="F15" s="6">
        <f aca="true" t="shared" si="1" ref="F15:F49">D14*$B$8/12</f>
        <v>182.29166666666666</v>
      </c>
      <c r="G15" s="6">
        <f aca="true" t="shared" si="2" ref="G15:G49">E15+F15</f>
        <v>432.29166666666663</v>
      </c>
      <c r="I15" s="5">
        <f>I14+1</f>
        <v>2</v>
      </c>
      <c r="J15" s="6">
        <f>IF((J14-K15)&lt;=0,0,J14-K15)</f>
        <v>6700</v>
      </c>
      <c r="K15" s="6">
        <f>IF(AND(I15&lt;=$B$4,J14&gt;($B$7/$B$4)),$B$7/$B$4,($B$7-SUM($K$14:K14)))</f>
        <v>250</v>
      </c>
      <c r="L15" s="6">
        <f aca="true" t="shared" si="3" ref="L15:L49">J14*$B$8/12</f>
        <v>144.79166666666666</v>
      </c>
      <c r="M15" s="28">
        <f aca="true" t="shared" si="4" ref="M15:M49">K15+L15</f>
        <v>394.79166666666663</v>
      </c>
      <c r="O15" s="5">
        <f>O14+1</f>
        <v>2</v>
      </c>
      <c r="P15" s="6">
        <f>IF((P14-Q15)&lt;=0,0,P14-Q15)</f>
        <v>6751.428571428572</v>
      </c>
      <c r="Q15" s="6">
        <f aca="true" t="shared" si="5" ref="Q15:Q49">IF(O15&lt;=$B$4,(($B$7-$Q$14)/($B$4-1)),0)</f>
        <v>198.57142857142858</v>
      </c>
      <c r="R15" s="6">
        <f aca="true" t="shared" si="6" ref="R15:R49">P14*$B$8/12</f>
        <v>144.79166666666666</v>
      </c>
      <c r="S15" s="6">
        <f aca="true" t="shared" si="7" ref="S15:S40">Q15+R15</f>
        <v>343.36309523809524</v>
      </c>
    </row>
    <row r="16" spans="3:19" ht="15">
      <c r="C16" s="5">
        <f aca="true" t="shared" si="8" ref="C16:C49">C15+1</f>
        <v>3</v>
      </c>
      <c r="D16" s="6">
        <f aca="true" t="shared" si="9" ref="D16:D49">IF((D15-E16)&lt;=0,0,D15-E16)</f>
        <v>8250</v>
      </c>
      <c r="E16" s="6">
        <f t="shared" si="0"/>
        <v>250</v>
      </c>
      <c r="F16" s="6">
        <f t="shared" si="1"/>
        <v>177.08333333333334</v>
      </c>
      <c r="G16" s="6">
        <f t="shared" si="2"/>
        <v>427.08333333333337</v>
      </c>
      <c r="I16" s="5">
        <f aca="true" t="shared" si="10" ref="I16:I49">I15+1</f>
        <v>3</v>
      </c>
      <c r="J16" s="6">
        <f aca="true" t="shared" si="11" ref="J16:J49">IF((J15-K16)&lt;=0,0,J15-K16)</f>
        <v>6450</v>
      </c>
      <c r="K16" s="6">
        <f>IF(AND(I16&lt;=$B$4,J15&gt;($B$7/$B$4)),$B$7/$B$4,($B$7-SUM($K$14:K15)))</f>
        <v>250</v>
      </c>
      <c r="L16" s="6">
        <f t="shared" si="3"/>
        <v>139.58333333333334</v>
      </c>
      <c r="M16" s="28">
        <f t="shared" si="4"/>
        <v>389.58333333333337</v>
      </c>
      <c r="O16" s="5">
        <f aca="true" t="shared" si="12" ref="O16:O49">O15+1</f>
        <v>3</v>
      </c>
      <c r="P16" s="6">
        <f aca="true" t="shared" si="13" ref="P16:P22">IF((P15-Q16)&lt;=0,0,P15-Q16)</f>
        <v>6552.857142857143</v>
      </c>
      <c r="Q16" s="6">
        <f t="shared" si="5"/>
        <v>198.57142857142858</v>
      </c>
      <c r="R16" s="6">
        <f t="shared" si="6"/>
        <v>140.6547619047619</v>
      </c>
      <c r="S16" s="6">
        <f t="shared" si="7"/>
        <v>339.2261904761905</v>
      </c>
    </row>
    <row r="17" spans="3:19" ht="15">
      <c r="C17" s="5">
        <f t="shared" si="8"/>
        <v>4</v>
      </c>
      <c r="D17" s="6">
        <f t="shared" si="9"/>
        <v>8000</v>
      </c>
      <c r="E17" s="6">
        <f t="shared" si="0"/>
        <v>250</v>
      </c>
      <c r="F17" s="6">
        <f>D16*$B$8/12</f>
        <v>171.875</v>
      </c>
      <c r="G17" s="6">
        <f t="shared" si="2"/>
        <v>421.875</v>
      </c>
      <c r="I17" s="5">
        <f t="shared" si="10"/>
        <v>4</v>
      </c>
      <c r="J17" s="6">
        <f>IF((J16-K17)&lt;=0,0,J16-K17)</f>
        <v>6200</v>
      </c>
      <c r="K17" s="6">
        <f>IF(AND(I17&lt;=$B$4,J16&gt;($B$7/$B$4)),$B$7/$B$4,($B$7-SUM($K$14:K16)))</f>
        <v>250</v>
      </c>
      <c r="L17" s="6">
        <f t="shared" si="3"/>
        <v>134.375</v>
      </c>
      <c r="M17" s="28">
        <f t="shared" si="4"/>
        <v>384.375</v>
      </c>
      <c r="O17" s="5">
        <f t="shared" si="12"/>
        <v>4</v>
      </c>
      <c r="P17" s="6">
        <f>IF((P16-Q17)&lt;=0,0,P16-Q17)</f>
        <v>6354.285714285715</v>
      </c>
      <c r="Q17" s="6">
        <f t="shared" si="5"/>
        <v>198.57142857142858</v>
      </c>
      <c r="R17" s="6">
        <f>P16*$B$8/12</f>
        <v>136.51785714285714</v>
      </c>
      <c r="S17" s="6">
        <f t="shared" si="7"/>
        <v>335.0892857142857</v>
      </c>
    </row>
    <row r="18" spans="3:19" ht="15">
      <c r="C18" s="5">
        <f t="shared" si="8"/>
        <v>5</v>
      </c>
      <c r="D18" s="6">
        <f t="shared" si="9"/>
        <v>7750</v>
      </c>
      <c r="E18" s="6">
        <f t="shared" si="0"/>
        <v>250</v>
      </c>
      <c r="F18" s="6">
        <f t="shared" si="1"/>
        <v>166.66666666666666</v>
      </c>
      <c r="G18" s="6">
        <f t="shared" si="2"/>
        <v>416.66666666666663</v>
      </c>
      <c r="I18" s="5">
        <f t="shared" si="10"/>
        <v>5</v>
      </c>
      <c r="J18" s="6">
        <f t="shared" si="11"/>
        <v>5950</v>
      </c>
      <c r="K18" s="6">
        <f>IF(AND(I18&lt;=$B$4,J17&gt;($B$7/$B$4)),$B$7/$B$4,($B$7-SUM($K$14:K17)))</f>
        <v>250</v>
      </c>
      <c r="L18" s="6">
        <f t="shared" si="3"/>
        <v>129.16666666666666</v>
      </c>
      <c r="M18" s="28">
        <f t="shared" si="4"/>
        <v>379.16666666666663</v>
      </c>
      <c r="O18" s="5">
        <f t="shared" si="12"/>
        <v>5</v>
      </c>
      <c r="P18" s="6">
        <f t="shared" si="13"/>
        <v>6155.714285714286</v>
      </c>
      <c r="Q18" s="6">
        <f t="shared" si="5"/>
        <v>198.57142857142858</v>
      </c>
      <c r="R18" s="6">
        <f t="shared" si="6"/>
        <v>132.38095238095238</v>
      </c>
      <c r="S18" s="6">
        <f t="shared" si="7"/>
        <v>330.95238095238096</v>
      </c>
    </row>
    <row r="19" spans="3:19" ht="15">
      <c r="C19" s="5">
        <f t="shared" si="8"/>
        <v>6</v>
      </c>
      <c r="D19" s="6">
        <f t="shared" si="9"/>
        <v>7500</v>
      </c>
      <c r="E19" s="6">
        <f t="shared" si="0"/>
        <v>250</v>
      </c>
      <c r="F19" s="6">
        <f t="shared" si="1"/>
        <v>161.45833333333334</v>
      </c>
      <c r="G19" s="6">
        <f>E19+F19</f>
        <v>411.45833333333337</v>
      </c>
      <c r="I19" s="5">
        <f t="shared" si="10"/>
        <v>6</v>
      </c>
      <c r="J19" s="6">
        <f t="shared" si="11"/>
        <v>5700</v>
      </c>
      <c r="K19" s="6">
        <f>IF(AND(I19&lt;=$B$4,J18&gt;($B$7/$B$4)),$B$7/$B$4,($B$7-SUM($K$14:K18)))</f>
        <v>250</v>
      </c>
      <c r="L19" s="6">
        <f>J18*$B$8/12</f>
        <v>123.95833333333333</v>
      </c>
      <c r="M19" s="28">
        <f t="shared" si="4"/>
        <v>373.9583333333333</v>
      </c>
      <c r="O19" s="5">
        <f t="shared" si="12"/>
        <v>6</v>
      </c>
      <c r="P19" s="6">
        <f t="shared" si="13"/>
        <v>5957.142857142858</v>
      </c>
      <c r="Q19" s="6">
        <f t="shared" si="5"/>
        <v>198.57142857142858</v>
      </c>
      <c r="R19" s="6">
        <f t="shared" si="6"/>
        <v>128.24404761904762</v>
      </c>
      <c r="S19" s="6">
        <f>Q19+R19</f>
        <v>326.8154761904762</v>
      </c>
    </row>
    <row r="20" spans="3:19" ht="15">
      <c r="C20" s="5">
        <f t="shared" si="8"/>
        <v>7</v>
      </c>
      <c r="D20" s="6">
        <f t="shared" si="9"/>
        <v>7250</v>
      </c>
      <c r="E20" s="6">
        <f t="shared" si="0"/>
        <v>250</v>
      </c>
      <c r="F20" s="6">
        <f t="shared" si="1"/>
        <v>156.25</v>
      </c>
      <c r="G20" s="6">
        <f t="shared" si="2"/>
        <v>406.25</v>
      </c>
      <c r="I20" s="5">
        <f t="shared" si="10"/>
        <v>7</v>
      </c>
      <c r="J20" s="6">
        <f t="shared" si="11"/>
        <v>5450</v>
      </c>
      <c r="K20" s="6">
        <f>IF(AND(I20&lt;=$B$4,J19&gt;($B$7/$B$4)),$B$7/$B$4,($B$7-SUM($K$14:K19)))</f>
        <v>250</v>
      </c>
      <c r="L20" s="6">
        <f t="shared" si="3"/>
        <v>118.75</v>
      </c>
      <c r="M20" s="28">
        <f t="shared" si="4"/>
        <v>368.75</v>
      </c>
      <c r="O20" s="5">
        <f t="shared" si="12"/>
        <v>7</v>
      </c>
      <c r="P20" s="6">
        <f t="shared" si="13"/>
        <v>5758.571428571429</v>
      </c>
      <c r="Q20" s="6">
        <f t="shared" si="5"/>
        <v>198.57142857142858</v>
      </c>
      <c r="R20" s="6">
        <f t="shared" si="6"/>
        <v>124.10714285714288</v>
      </c>
      <c r="S20" s="6">
        <f t="shared" si="7"/>
        <v>322.67857142857144</v>
      </c>
    </row>
    <row r="21" spans="3:19" ht="15">
      <c r="C21" s="5">
        <f t="shared" si="8"/>
        <v>8</v>
      </c>
      <c r="D21" s="6">
        <f t="shared" si="9"/>
        <v>7000</v>
      </c>
      <c r="E21" s="6">
        <f t="shared" si="0"/>
        <v>250</v>
      </c>
      <c r="F21" s="6">
        <f t="shared" si="1"/>
        <v>151.04166666666666</v>
      </c>
      <c r="G21" s="6">
        <f t="shared" si="2"/>
        <v>401.04166666666663</v>
      </c>
      <c r="I21" s="5">
        <f t="shared" si="10"/>
        <v>8</v>
      </c>
      <c r="J21" s="6">
        <f t="shared" si="11"/>
        <v>5200</v>
      </c>
      <c r="K21" s="6">
        <f>IF(AND(I21&lt;=$B$4,J20&gt;($B$7/$B$4)),$B$7/$B$4,($B$7-SUM($K$14:K20)))</f>
        <v>250</v>
      </c>
      <c r="L21" s="6">
        <f t="shared" si="3"/>
        <v>113.54166666666667</v>
      </c>
      <c r="M21" s="28">
        <f>K21+L21</f>
        <v>363.5416666666667</v>
      </c>
      <c r="O21" s="5">
        <f t="shared" si="12"/>
        <v>8</v>
      </c>
      <c r="P21" s="6">
        <f t="shared" si="13"/>
        <v>5560.000000000001</v>
      </c>
      <c r="Q21" s="6">
        <f t="shared" si="5"/>
        <v>198.57142857142858</v>
      </c>
      <c r="R21" s="6">
        <f t="shared" si="6"/>
        <v>119.97023809523812</v>
      </c>
      <c r="S21" s="6">
        <f t="shared" si="7"/>
        <v>318.5416666666667</v>
      </c>
    </row>
    <row r="22" spans="3:19" ht="15">
      <c r="C22" s="5">
        <f t="shared" si="8"/>
        <v>9</v>
      </c>
      <c r="D22" s="6">
        <f t="shared" si="9"/>
        <v>6750</v>
      </c>
      <c r="E22" s="6">
        <f t="shared" si="0"/>
        <v>250</v>
      </c>
      <c r="F22" s="6">
        <f t="shared" si="1"/>
        <v>145.83333333333334</v>
      </c>
      <c r="G22" s="6">
        <f t="shared" si="2"/>
        <v>395.83333333333337</v>
      </c>
      <c r="I22" s="5">
        <f t="shared" si="10"/>
        <v>9</v>
      </c>
      <c r="J22" s="6">
        <f t="shared" si="11"/>
        <v>4950</v>
      </c>
      <c r="K22" s="6">
        <f>IF(AND(I22&lt;=$B$4,J21&gt;($B$7/$B$4)),$B$7/$B$4,($B$7-SUM($K$14:K21)))</f>
        <v>250</v>
      </c>
      <c r="L22" s="6">
        <f t="shared" si="3"/>
        <v>108.33333333333333</v>
      </c>
      <c r="M22" s="28">
        <f t="shared" si="4"/>
        <v>358.3333333333333</v>
      </c>
      <c r="O22" s="5">
        <f t="shared" si="12"/>
        <v>9</v>
      </c>
      <c r="P22" s="6">
        <f t="shared" si="13"/>
        <v>5361.4285714285725</v>
      </c>
      <c r="Q22" s="6">
        <f t="shared" si="5"/>
        <v>198.57142857142858</v>
      </c>
      <c r="R22" s="6">
        <f t="shared" si="6"/>
        <v>115.83333333333336</v>
      </c>
      <c r="S22" s="6">
        <f t="shared" si="7"/>
        <v>314.4047619047619</v>
      </c>
    </row>
    <row r="23" spans="3:19" ht="15">
      <c r="C23" s="5">
        <f t="shared" si="8"/>
        <v>10</v>
      </c>
      <c r="D23" s="6">
        <f t="shared" si="9"/>
        <v>6500</v>
      </c>
      <c r="E23" s="6">
        <f t="shared" si="0"/>
        <v>250</v>
      </c>
      <c r="F23" s="6">
        <f t="shared" si="1"/>
        <v>140.625</v>
      </c>
      <c r="G23" s="6">
        <f t="shared" si="2"/>
        <v>390.625</v>
      </c>
      <c r="I23" s="5">
        <f t="shared" si="10"/>
        <v>10</v>
      </c>
      <c r="J23" s="6">
        <f>IF((J22-K23)&lt;=0,0,J22-K23)</f>
        <v>4700</v>
      </c>
      <c r="K23" s="6">
        <f>IF(AND(I23&lt;=$B$4,J22&gt;($B$7/$B$4)),$B$7/$B$4,($B$7-SUM($K$14:K22)))</f>
        <v>250</v>
      </c>
      <c r="L23" s="6">
        <f t="shared" si="3"/>
        <v>103.125</v>
      </c>
      <c r="M23" s="28">
        <f t="shared" si="4"/>
        <v>353.125</v>
      </c>
      <c r="O23" s="5">
        <f t="shared" si="12"/>
        <v>10</v>
      </c>
      <c r="P23" s="6">
        <f>IF((P22-Q23)&lt;=0,0,P22-Q23)</f>
        <v>5162.857142857144</v>
      </c>
      <c r="Q23" s="6">
        <f t="shared" si="5"/>
        <v>198.57142857142858</v>
      </c>
      <c r="R23" s="6">
        <f t="shared" si="6"/>
        <v>111.6964285714286</v>
      </c>
      <c r="S23" s="6">
        <f t="shared" si="7"/>
        <v>310.26785714285717</v>
      </c>
    </row>
    <row r="24" spans="3:19" ht="15">
      <c r="C24" s="5">
        <f t="shared" si="8"/>
        <v>11</v>
      </c>
      <c r="D24" s="6">
        <f t="shared" si="9"/>
        <v>6250</v>
      </c>
      <c r="E24" s="6">
        <f t="shared" si="0"/>
        <v>250</v>
      </c>
      <c r="F24" s="6">
        <f t="shared" si="1"/>
        <v>135.41666666666666</v>
      </c>
      <c r="G24" s="6">
        <f t="shared" si="2"/>
        <v>385.41666666666663</v>
      </c>
      <c r="I24" s="5">
        <f t="shared" si="10"/>
        <v>11</v>
      </c>
      <c r="J24" s="6">
        <f t="shared" si="11"/>
        <v>4450</v>
      </c>
      <c r="K24" s="6">
        <f>IF(AND(I24&lt;=$B$4,J23&gt;($B$7/$B$4)),$B$7/$B$4,($B$7-SUM($K$14:K23)))</f>
        <v>250</v>
      </c>
      <c r="L24" s="6">
        <f t="shared" si="3"/>
        <v>97.91666666666667</v>
      </c>
      <c r="M24" s="28">
        <f t="shared" si="4"/>
        <v>347.9166666666667</v>
      </c>
      <c r="O24" s="5">
        <f t="shared" si="12"/>
        <v>11</v>
      </c>
      <c r="P24" s="6">
        <f aca="true" t="shared" si="14" ref="P24:P49">IF((P23-Q24)&lt;=0,0,P23-Q24)</f>
        <v>4964.285714285716</v>
      </c>
      <c r="Q24" s="6">
        <f t="shared" si="5"/>
        <v>198.57142857142858</v>
      </c>
      <c r="R24" s="6">
        <f t="shared" si="6"/>
        <v>107.55952380952384</v>
      </c>
      <c r="S24" s="6">
        <f t="shared" si="7"/>
        <v>306.1309523809524</v>
      </c>
    </row>
    <row r="25" spans="3:19" ht="15">
      <c r="C25" s="5">
        <f t="shared" si="8"/>
        <v>12</v>
      </c>
      <c r="D25" s="6">
        <f t="shared" si="9"/>
        <v>6000</v>
      </c>
      <c r="E25" s="6">
        <f t="shared" si="0"/>
        <v>250</v>
      </c>
      <c r="F25" s="6">
        <f t="shared" si="1"/>
        <v>130.20833333333334</v>
      </c>
      <c r="G25" s="6">
        <f t="shared" si="2"/>
        <v>380.20833333333337</v>
      </c>
      <c r="I25" s="5">
        <f t="shared" si="10"/>
        <v>12</v>
      </c>
      <c r="J25" s="6">
        <f t="shared" si="11"/>
        <v>4200</v>
      </c>
      <c r="K25" s="6">
        <f>IF(AND(I25&lt;=$B$4,J24&gt;($B$7/$B$4)),$B$7/$B$4,($B$7-SUM($K$14:K24)))</f>
        <v>250</v>
      </c>
      <c r="L25" s="6">
        <f t="shared" si="3"/>
        <v>92.70833333333333</v>
      </c>
      <c r="M25" s="28">
        <f t="shared" si="4"/>
        <v>342.7083333333333</v>
      </c>
      <c r="O25" s="5">
        <f t="shared" si="12"/>
        <v>12</v>
      </c>
      <c r="P25" s="6">
        <f t="shared" si="14"/>
        <v>4765.714285714287</v>
      </c>
      <c r="Q25" s="6">
        <f t="shared" si="5"/>
        <v>198.57142857142858</v>
      </c>
      <c r="R25" s="6">
        <f t="shared" si="6"/>
        <v>103.42261904761908</v>
      </c>
      <c r="S25" s="6">
        <f t="shared" si="7"/>
        <v>301.99404761904765</v>
      </c>
    </row>
    <row r="26" spans="3:19" ht="15">
      <c r="C26" s="5">
        <f t="shared" si="8"/>
        <v>13</v>
      </c>
      <c r="D26" s="6">
        <f t="shared" si="9"/>
        <v>5750</v>
      </c>
      <c r="E26" s="6">
        <f t="shared" si="0"/>
        <v>250</v>
      </c>
      <c r="F26" s="6">
        <f t="shared" si="1"/>
        <v>125</v>
      </c>
      <c r="G26" s="6">
        <f t="shared" si="2"/>
        <v>375</v>
      </c>
      <c r="I26" s="5">
        <f t="shared" si="10"/>
        <v>13</v>
      </c>
      <c r="J26" s="6">
        <f t="shared" si="11"/>
        <v>3950</v>
      </c>
      <c r="K26" s="6">
        <f>IF(AND(I26&lt;=$B$4,J25&gt;($B$7/$B$4)),$B$7/$B$4,($B$7-SUM($K$14:K25)))</f>
        <v>250</v>
      </c>
      <c r="L26" s="6">
        <f t="shared" si="3"/>
        <v>87.5</v>
      </c>
      <c r="M26" s="28">
        <f t="shared" si="4"/>
        <v>337.5</v>
      </c>
      <c r="O26" s="5">
        <f t="shared" si="12"/>
        <v>13</v>
      </c>
      <c r="P26" s="6">
        <f t="shared" si="14"/>
        <v>4567.142857142859</v>
      </c>
      <c r="Q26" s="6">
        <f t="shared" si="5"/>
        <v>198.57142857142858</v>
      </c>
      <c r="R26" s="6">
        <f t="shared" si="6"/>
        <v>99.28571428571432</v>
      </c>
      <c r="S26" s="6">
        <f t="shared" si="7"/>
        <v>297.8571428571429</v>
      </c>
    </row>
    <row r="27" spans="3:19" ht="15">
      <c r="C27" s="5">
        <f t="shared" si="8"/>
        <v>14</v>
      </c>
      <c r="D27" s="6">
        <f t="shared" si="9"/>
        <v>5500</v>
      </c>
      <c r="E27" s="6">
        <f t="shared" si="0"/>
        <v>250</v>
      </c>
      <c r="F27" s="6">
        <f t="shared" si="1"/>
        <v>119.79166666666667</v>
      </c>
      <c r="G27" s="6">
        <f t="shared" si="2"/>
        <v>369.7916666666667</v>
      </c>
      <c r="I27" s="5">
        <f t="shared" si="10"/>
        <v>14</v>
      </c>
      <c r="J27" s="6">
        <f t="shared" si="11"/>
        <v>3700</v>
      </c>
      <c r="K27" s="6">
        <f>IF(AND(I27&lt;=$B$4,J26&gt;($B$7/$B$4)),$B$7/$B$4,($B$7-SUM($K$14:K26)))</f>
        <v>250</v>
      </c>
      <c r="L27" s="6">
        <f t="shared" si="3"/>
        <v>82.29166666666667</v>
      </c>
      <c r="M27" s="28">
        <f t="shared" si="4"/>
        <v>332.2916666666667</v>
      </c>
      <c r="O27" s="5">
        <f t="shared" si="12"/>
        <v>14</v>
      </c>
      <c r="P27" s="6">
        <f t="shared" si="14"/>
        <v>4368.57142857143</v>
      </c>
      <c r="Q27" s="6">
        <f t="shared" si="5"/>
        <v>198.57142857142858</v>
      </c>
      <c r="R27" s="6">
        <f t="shared" si="6"/>
        <v>95.14880952380956</v>
      </c>
      <c r="S27" s="6">
        <f t="shared" si="7"/>
        <v>293.72023809523813</v>
      </c>
    </row>
    <row r="28" spans="3:19" ht="15">
      <c r="C28" s="5">
        <f t="shared" si="8"/>
        <v>15</v>
      </c>
      <c r="D28" s="6">
        <f t="shared" si="9"/>
        <v>5250</v>
      </c>
      <c r="E28" s="6">
        <f t="shared" si="0"/>
        <v>250</v>
      </c>
      <c r="F28" s="6">
        <f t="shared" si="1"/>
        <v>114.58333333333333</v>
      </c>
      <c r="G28" s="6">
        <f t="shared" si="2"/>
        <v>364.5833333333333</v>
      </c>
      <c r="I28" s="5">
        <f t="shared" si="10"/>
        <v>15</v>
      </c>
      <c r="J28" s="6">
        <f t="shared" si="11"/>
        <v>3450</v>
      </c>
      <c r="K28" s="6">
        <f>IF(AND(I28&lt;=$B$4,J27&gt;($B$7/$B$4)),$B$7/$B$4,($B$7-SUM($K$14:K27)))</f>
        <v>250</v>
      </c>
      <c r="L28" s="6">
        <f t="shared" si="3"/>
        <v>77.08333333333333</v>
      </c>
      <c r="M28" s="28">
        <f t="shared" si="4"/>
        <v>327.0833333333333</v>
      </c>
      <c r="O28" s="5">
        <f t="shared" si="12"/>
        <v>15</v>
      </c>
      <c r="P28" s="6">
        <f t="shared" si="14"/>
        <v>4170.000000000002</v>
      </c>
      <c r="Q28" s="6">
        <f t="shared" si="5"/>
        <v>198.57142857142858</v>
      </c>
      <c r="R28" s="6">
        <f t="shared" si="6"/>
        <v>91.0119047619048</v>
      </c>
      <c r="S28" s="6">
        <f t="shared" si="7"/>
        <v>289.58333333333337</v>
      </c>
    </row>
    <row r="29" spans="3:19" ht="15">
      <c r="C29" s="5">
        <f t="shared" si="8"/>
        <v>16</v>
      </c>
      <c r="D29" s="6">
        <f t="shared" si="9"/>
        <v>5000</v>
      </c>
      <c r="E29" s="6">
        <f t="shared" si="0"/>
        <v>250</v>
      </c>
      <c r="F29" s="6">
        <f t="shared" si="1"/>
        <v>109.375</v>
      </c>
      <c r="G29" s="6">
        <f t="shared" si="2"/>
        <v>359.375</v>
      </c>
      <c r="I29" s="5">
        <f t="shared" si="10"/>
        <v>16</v>
      </c>
      <c r="J29" s="6">
        <f t="shared" si="11"/>
        <v>3200</v>
      </c>
      <c r="K29" s="6">
        <f>IF(AND(I29&lt;=$B$4,J28&gt;($B$7/$B$4)),$B$7/$B$4,($B$7-SUM($K$14:K28)))</f>
        <v>250</v>
      </c>
      <c r="L29" s="6">
        <f t="shared" si="3"/>
        <v>71.875</v>
      </c>
      <c r="M29" s="28">
        <f t="shared" si="4"/>
        <v>321.875</v>
      </c>
      <c r="O29" s="5">
        <f t="shared" si="12"/>
        <v>16</v>
      </c>
      <c r="P29" s="6">
        <f t="shared" si="14"/>
        <v>3971.4285714285734</v>
      </c>
      <c r="Q29" s="6">
        <f t="shared" si="5"/>
        <v>198.57142857142858</v>
      </c>
      <c r="R29" s="6">
        <f t="shared" si="6"/>
        <v>86.87500000000004</v>
      </c>
      <c r="S29" s="6">
        <f t="shared" si="7"/>
        <v>285.4464285714286</v>
      </c>
    </row>
    <row r="30" spans="3:19" ht="15">
      <c r="C30" s="5">
        <f t="shared" si="8"/>
        <v>17</v>
      </c>
      <c r="D30" s="6">
        <f t="shared" si="9"/>
        <v>4750</v>
      </c>
      <c r="E30" s="6">
        <f t="shared" si="0"/>
        <v>250</v>
      </c>
      <c r="F30" s="6">
        <f t="shared" si="1"/>
        <v>104.16666666666667</v>
      </c>
      <c r="G30" s="6">
        <f t="shared" si="2"/>
        <v>354.1666666666667</v>
      </c>
      <c r="I30" s="5">
        <f t="shared" si="10"/>
        <v>17</v>
      </c>
      <c r="J30" s="6">
        <f t="shared" si="11"/>
        <v>2950</v>
      </c>
      <c r="K30" s="6">
        <f>IF(AND(I30&lt;=$B$4,J29&gt;($B$7/$B$4)),$B$7/$B$4,($B$7-SUM($K$14:K29)))</f>
        <v>250</v>
      </c>
      <c r="L30" s="6">
        <f t="shared" si="3"/>
        <v>66.66666666666667</v>
      </c>
      <c r="M30" s="28">
        <f t="shared" si="4"/>
        <v>316.6666666666667</v>
      </c>
      <c r="O30" s="5">
        <f t="shared" si="12"/>
        <v>17</v>
      </c>
      <c r="P30" s="6">
        <f t="shared" si="14"/>
        <v>3772.857142857145</v>
      </c>
      <c r="Q30" s="6">
        <f t="shared" si="5"/>
        <v>198.57142857142858</v>
      </c>
      <c r="R30" s="6">
        <f t="shared" si="6"/>
        <v>82.73809523809528</v>
      </c>
      <c r="S30" s="6">
        <f t="shared" si="7"/>
        <v>281.30952380952385</v>
      </c>
    </row>
    <row r="31" spans="3:19" ht="15">
      <c r="C31" s="5">
        <f t="shared" si="8"/>
        <v>18</v>
      </c>
      <c r="D31" s="6">
        <f t="shared" si="9"/>
        <v>4500</v>
      </c>
      <c r="E31" s="6">
        <f t="shared" si="0"/>
        <v>250</v>
      </c>
      <c r="F31" s="6">
        <f t="shared" si="1"/>
        <v>98.95833333333333</v>
      </c>
      <c r="G31" s="6">
        <f t="shared" si="2"/>
        <v>348.9583333333333</v>
      </c>
      <c r="I31" s="5">
        <f t="shared" si="10"/>
        <v>18</v>
      </c>
      <c r="J31" s="6">
        <f t="shared" si="11"/>
        <v>2700</v>
      </c>
      <c r="K31" s="6">
        <f>IF(AND(I31&lt;=$B$4,J30&gt;($B$7/$B$4)),$B$7/$B$4,($B$7-SUM($K$14:K30)))</f>
        <v>250</v>
      </c>
      <c r="L31" s="6">
        <f t="shared" si="3"/>
        <v>61.458333333333336</v>
      </c>
      <c r="M31" s="28">
        <f t="shared" si="4"/>
        <v>311.4583333333333</v>
      </c>
      <c r="O31" s="5">
        <f t="shared" si="12"/>
        <v>18</v>
      </c>
      <c r="P31" s="6">
        <f t="shared" si="14"/>
        <v>3574.2857142857165</v>
      </c>
      <c r="Q31" s="6">
        <f t="shared" si="5"/>
        <v>198.57142857142858</v>
      </c>
      <c r="R31" s="6">
        <f t="shared" si="6"/>
        <v>78.60119047619052</v>
      </c>
      <c r="S31" s="6">
        <f t="shared" si="7"/>
        <v>277.1726190476191</v>
      </c>
    </row>
    <row r="32" spans="3:19" ht="15">
      <c r="C32" s="5">
        <f t="shared" si="8"/>
        <v>19</v>
      </c>
      <c r="D32" s="6">
        <f t="shared" si="9"/>
        <v>4250</v>
      </c>
      <c r="E32" s="6">
        <f t="shared" si="0"/>
        <v>250</v>
      </c>
      <c r="F32" s="6">
        <f t="shared" si="1"/>
        <v>93.75</v>
      </c>
      <c r="G32" s="6">
        <f t="shared" si="2"/>
        <v>343.75</v>
      </c>
      <c r="I32" s="5">
        <f t="shared" si="10"/>
        <v>19</v>
      </c>
      <c r="J32" s="6">
        <f t="shared" si="11"/>
        <v>2450</v>
      </c>
      <c r="K32" s="6">
        <f>IF(AND(I32&lt;=$B$4,J31&gt;($B$7/$B$4)),$B$7/$B$4,($B$7-SUM($K$14:K31)))</f>
        <v>250</v>
      </c>
      <c r="L32" s="6">
        <f t="shared" si="3"/>
        <v>56.25</v>
      </c>
      <c r="M32" s="28">
        <f t="shared" si="4"/>
        <v>306.25</v>
      </c>
      <c r="O32" s="5">
        <f t="shared" si="12"/>
        <v>19</v>
      </c>
      <c r="P32" s="6">
        <f t="shared" si="14"/>
        <v>3375.714285714288</v>
      </c>
      <c r="Q32" s="6">
        <f t="shared" si="5"/>
        <v>198.57142857142858</v>
      </c>
      <c r="R32" s="6">
        <f t="shared" si="6"/>
        <v>74.46428571428577</v>
      </c>
      <c r="S32" s="6">
        <f t="shared" si="7"/>
        <v>273.03571428571433</v>
      </c>
    </row>
    <row r="33" spans="3:19" ht="15">
      <c r="C33" s="5">
        <f t="shared" si="8"/>
        <v>20</v>
      </c>
      <c r="D33" s="6">
        <f t="shared" si="9"/>
        <v>4000</v>
      </c>
      <c r="E33" s="6">
        <f t="shared" si="0"/>
        <v>250</v>
      </c>
      <c r="F33" s="6">
        <f t="shared" si="1"/>
        <v>88.54166666666667</v>
      </c>
      <c r="G33" s="6">
        <f t="shared" si="2"/>
        <v>338.5416666666667</v>
      </c>
      <c r="I33" s="5">
        <f t="shared" si="10"/>
        <v>20</v>
      </c>
      <c r="J33" s="6">
        <f t="shared" si="11"/>
        <v>2200</v>
      </c>
      <c r="K33" s="6">
        <f>IF(AND(I33&lt;=$B$4,J32&gt;($B$7/$B$4)),$B$7/$B$4,($B$7-SUM($K$14:K32)))</f>
        <v>250</v>
      </c>
      <c r="L33" s="6">
        <f t="shared" si="3"/>
        <v>51.041666666666664</v>
      </c>
      <c r="M33" s="28">
        <f t="shared" si="4"/>
        <v>301.0416666666667</v>
      </c>
      <c r="O33" s="5">
        <f t="shared" si="12"/>
        <v>20</v>
      </c>
      <c r="P33" s="6">
        <f t="shared" si="14"/>
        <v>3177.1428571428596</v>
      </c>
      <c r="Q33" s="6">
        <f t="shared" si="5"/>
        <v>198.57142857142858</v>
      </c>
      <c r="R33" s="6">
        <f t="shared" si="6"/>
        <v>70.327380952381</v>
      </c>
      <c r="S33" s="6">
        <f t="shared" si="7"/>
        <v>268.8988095238096</v>
      </c>
    </row>
    <row r="34" spans="3:19" ht="15">
      <c r="C34" s="5">
        <f t="shared" si="8"/>
        <v>21</v>
      </c>
      <c r="D34" s="6">
        <f t="shared" si="9"/>
        <v>3750</v>
      </c>
      <c r="E34" s="6">
        <f t="shared" si="0"/>
        <v>250</v>
      </c>
      <c r="F34" s="6">
        <f t="shared" si="1"/>
        <v>83.33333333333333</v>
      </c>
      <c r="G34" s="6">
        <f t="shared" si="2"/>
        <v>333.3333333333333</v>
      </c>
      <c r="I34" s="5">
        <f t="shared" si="10"/>
        <v>21</v>
      </c>
      <c r="J34" s="6">
        <f t="shared" si="11"/>
        <v>1950</v>
      </c>
      <c r="K34" s="6">
        <f>IF(AND(I34&lt;=$B$4,J33&gt;($B$7/$B$4)),$B$7/$B$4,($B$7-SUM($K$14:K33)))</f>
        <v>250</v>
      </c>
      <c r="L34" s="6">
        <f t="shared" si="3"/>
        <v>45.833333333333336</v>
      </c>
      <c r="M34" s="28">
        <f t="shared" si="4"/>
        <v>295.8333333333333</v>
      </c>
      <c r="O34" s="5">
        <f t="shared" si="12"/>
        <v>21</v>
      </c>
      <c r="P34" s="6">
        <f t="shared" si="14"/>
        <v>2978.571428571431</v>
      </c>
      <c r="Q34" s="6">
        <f t="shared" si="5"/>
        <v>198.57142857142858</v>
      </c>
      <c r="R34" s="6">
        <f t="shared" si="6"/>
        <v>66.19047619047625</v>
      </c>
      <c r="S34" s="6">
        <f t="shared" si="7"/>
        <v>264.7619047619048</v>
      </c>
    </row>
    <row r="35" spans="3:19" ht="15">
      <c r="C35" s="5">
        <f t="shared" si="8"/>
        <v>22</v>
      </c>
      <c r="D35" s="6">
        <f t="shared" si="9"/>
        <v>3500</v>
      </c>
      <c r="E35" s="6">
        <f t="shared" si="0"/>
        <v>250</v>
      </c>
      <c r="F35" s="6">
        <f t="shared" si="1"/>
        <v>78.125</v>
      </c>
      <c r="G35" s="6">
        <f t="shared" si="2"/>
        <v>328.125</v>
      </c>
      <c r="I35" s="5">
        <f t="shared" si="10"/>
        <v>22</v>
      </c>
      <c r="J35" s="6">
        <f t="shared" si="11"/>
        <v>1700</v>
      </c>
      <c r="K35" s="6">
        <f>IF(AND(I35&lt;=$B$4,J34&gt;($B$7/$B$4)),$B$7/$B$4,($B$7-SUM($K$14:K34)))</f>
        <v>250</v>
      </c>
      <c r="L35" s="6">
        <f t="shared" si="3"/>
        <v>40.625</v>
      </c>
      <c r="M35" s="28">
        <f t="shared" si="4"/>
        <v>290.625</v>
      </c>
      <c r="O35" s="5">
        <f t="shared" si="12"/>
        <v>22</v>
      </c>
      <c r="P35" s="6">
        <f t="shared" si="14"/>
        <v>2780.0000000000027</v>
      </c>
      <c r="Q35" s="6">
        <f t="shared" si="5"/>
        <v>198.57142857142858</v>
      </c>
      <c r="R35" s="6">
        <f t="shared" si="6"/>
        <v>62.05357142857148</v>
      </c>
      <c r="S35" s="6">
        <f t="shared" si="7"/>
        <v>260.62500000000006</v>
      </c>
    </row>
    <row r="36" spans="3:19" ht="15">
      <c r="C36" s="5">
        <f t="shared" si="8"/>
        <v>23</v>
      </c>
      <c r="D36" s="6">
        <f t="shared" si="9"/>
        <v>3250</v>
      </c>
      <c r="E36" s="6">
        <f t="shared" si="0"/>
        <v>250</v>
      </c>
      <c r="F36" s="6">
        <f t="shared" si="1"/>
        <v>72.91666666666667</v>
      </c>
      <c r="G36" s="6">
        <f t="shared" si="2"/>
        <v>322.9166666666667</v>
      </c>
      <c r="I36" s="5">
        <f t="shared" si="10"/>
        <v>23</v>
      </c>
      <c r="J36" s="6">
        <f t="shared" si="11"/>
        <v>1450</v>
      </c>
      <c r="K36" s="6">
        <f>IF(AND(I36&lt;=$B$4,J35&gt;($B$7/$B$4)),$B$7/$B$4,($B$7-SUM($K$14:K35)))</f>
        <v>250</v>
      </c>
      <c r="L36" s="6">
        <f t="shared" si="3"/>
        <v>35.416666666666664</v>
      </c>
      <c r="M36" s="28">
        <f t="shared" si="4"/>
        <v>285.4166666666667</v>
      </c>
      <c r="O36" s="5">
        <f t="shared" si="12"/>
        <v>23</v>
      </c>
      <c r="P36" s="6">
        <f t="shared" si="14"/>
        <v>2581.4285714285743</v>
      </c>
      <c r="Q36" s="6">
        <f t="shared" si="5"/>
        <v>198.57142857142858</v>
      </c>
      <c r="R36" s="6">
        <f t="shared" si="6"/>
        <v>57.91666666666672</v>
      </c>
      <c r="S36" s="6">
        <f t="shared" si="7"/>
        <v>256.4880952380953</v>
      </c>
    </row>
    <row r="37" spans="3:19" ht="15">
      <c r="C37" s="5">
        <f t="shared" si="8"/>
        <v>24</v>
      </c>
      <c r="D37" s="6">
        <f t="shared" si="9"/>
        <v>3000</v>
      </c>
      <c r="E37" s="6">
        <f t="shared" si="0"/>
        <v>250</v>
      </c>
      <c r="F37" s="6">
        <f t="shared" si="1"/>
        <v>67.70833333333333</v>
      </c>
      <c r="G37" s="6">
        <f t="shared" si="2"/>
        <v>317.7083333333333</v>
      </c>
      <c r="I37" s="5">
        <f t="shared" si="10"/>
        <v>24</v>
      </c>
      <c r="J37" s="6">
        <f t="shared" si="11"/>
        <v>1200</v>
      </c>
      <c r="K37" s="6">
        <f>IF(AND(I37&lt;=$B$4,J36&gt;($B$7/$B$4)),$B$7/$B$4,($B$7-SUM($K$14:K36)))</f>
        <v>250</v>
      </c>
      <c r="L37" s="6">
        <f t="shared" si="3"/>
        <v>30.208333333333332</v>
      </c>
      <c r="M37" s="28">
        <f t="shared" si="4"/>
        <v>280.2083333333333</v>
      </c>
      <c r="O37" s="5">
        <f t="shared" si="12"/>
        <v>24</v>
      </c>
      <c r="P37" s="6">
        <f t="shared" si="14"/>
        <v>2382.857142857146</v>
      </c>
      <c r="Q37" s="6">
        <f t="shared" si="5"/>
        <v>198.57142857142858</v>
      </c>
      <c r="R37" s="6">
        <f t="shared" si="6"/>
        <v>53.77976190476196</v>
      </c>
      <c r="S37" s="6">
        <f>Q37+R37</f>
        <v>252.35119047619054</v>
      </c>
    </row>
    <row r="38" spans="3:19" ht="15">
      <c r="C38" s="5">
        <f t="shared" si="8"/>
        <v>25</v>
      </c>
      <c r="D38" s="6">
        <f t="shared" si="9"/>
        <v>2750</v>
      </c>
      <c r="E38" s="6">
        <f t="shared" si="0"/>
        <v>250</v>
      </c>
      <c r="F38" s="6">
        <f t="shared" si="1"/>
        <v>62.5</v>
      </c>
      <c r="G38" s="6">
        <f t="shared" si="2"/>
        <v>312.5</v>
      </c>
      <c r="I38" s="5">
        <f t="shared" si="10"/>
        <v>25</v>
      </c>
      <c r="J38" s="6">
        <f t="shared" si="11"/>
        <v>950</v>
      </c>
      <c r="K38" s="6">
        <f>IF(AND(I38&lt;=$B$4,J37&gt;($B$7/$B$4)),$B$7/$B$4,($B$7-SUM($K$14:K37)))</f>
        <v>250</v>
      </c>
      <c r="L38" s="6">
        <f t="shared" si="3"/>
        <v>25</v>
      </c>
      <c r="M38" s="28">
        <f t="shared" si="4"/>
        <v>275</v>
      </c>
      <c r="O38" s="5">
        <f t="shared" si="12"/>
        <v>25</v>
      </c>
      <c r="P38" s="6">
        <f t="shared" si="14"/>
        <v>2184.2857142857174</v>
      </c>
      <c r="Q38" s="6">
        <f t="shared" si="5"/>
        <v>198.57142857142858</v>
      </c>
      <c r="R38" s="6">
        <f t="shared" si="6"/>
        <v>49.6428571428572</v>
      </c>
      <c r="S38" s="6">
        <f t="shared" si="7"/>
        <v>248.21428571428578</v>
      </c>
    </row>
    <row r="39" spans="3:19" ht="15">
      <c r="C39" s="5">
        <f t="shared" si="8"/>
        <v>26</v>
      </c>
      <c r="D39" s="6">
        <f t="shared" si="9"/>
        <v>2500</v>
      </c>
      <c r="E39" s="6">
        <f t="shared" si="0"/>
        <v>250</v>
      </c>
      <c r="F39" s="6">
        <f t="shared" si="1"/>
        <v>57.291666666666664</v>
      </c>
      <c r="G39" s="6">
        <f t="shared" si="2"/>
        <v>307.2916666666667</v>
      </c>
      <c r="I39" s="5">
        <f t="shared" si="10"/>
        <v>26</v>
      </c>
      <c r="J39" s="6">
        <f t="shared" si="11"/>
        <v>700</v>
      </c>
      <c r="K39" s="6">
        <f>IF(AND(I39&lt;=$B$4,J38&gt;($B$7/$B$4)),$B$7/$B$4,($B$7-SUM($K$14:K38)))</f>
        <v>250</v>
      </c>
      <c r="L39" s="6">
        <f t="shared" si="3"/>
        <v>19.791666666666668</v>
      </c>
      <c r="M39" s="28">
        <f t="shared" si="4"/>
        <v>269.7916666666667</v>
      </c>
      <c r="O39" s="5">
        <f t="shared" si="12"/>
        <v>26</v>
      </c>
      <c r="P39" s="6">
        <f t="shared" si="14"/>
        <v>1985.7142857142887</v>
      </c>
      <c r="Q39" s="6">
        <f t="shared" si="5"/>
        <v>198.57142857142858</v>
      </c>
      <c r="R39" s="6">
        <f t="shared" si="6"/>
        <v>45.50595238095244</v>
      </c>
      <c r="S39" s="6">
        <f t="shared" si="7"/>
        <v>244.07738095238102</v>
      </c>
    </row>
    <row r="40" spans="3:19" ht="15">
      <c r="C40" s="5">
        <f t="shared" si="8"/>
        <v>27</v>
      </c>
      <c r="D40" s="6">
        <f t="shared" si="9"/>
        <v>2250</v>
      </c>
      <c r="E40" s="6">
        <f t="shared" si="0"/>
        <v>250</v>
      </c>
      <c r="F40" s="6">
        <f t="shared" si="1"/>
        <v>52.083333333333336</v>
      </c>
      <c r="G40" s="6">
        <f t="shared" si="2"/>
        <v>302.0833333333333</v>
      </c>
      <c r="I40" s="5">
        <f t="shared" si="10"/>
        <v>27</v>
      </c>
      <c r="J40" s="6">
        <f t="shared" si="11"/>
        <v>450</v>
      </c>
      <c r="K40" s="6">
        <f>IF(AND(I40&lt;=$B$4,J39&gt;($B$7/$B$4)),$B$7/$B$4,($B$7-SUM($K$14:K39)))</f>
        <v>250</v>
      </c>
      <c r="L40" s="6">
        <f t="shared" si="3"/>
        <v>14.583333333333334</v>
      </c>
      <c r="M40" s="28">
        <f t="shared" si="4"/>
        <v>264.5833333333333</v>
      </c>
      <c r="O40" s="5">
        <f t="shared" si="12"/>
        <v>27</v>
      </c>
      <c r="P40" s="6">
        <f t="shared" si="14"/>
        <v>1787.14285714286</v>
      </c>
      <c r="Q40" s="6">
        <f t="shared" si="5"/>
        <v>198.57142857142858</v>
      </c>
      <c r="R40" s="6">
        <f t="shared" si="6"/>
        <v>41.369047619047684</v>
      </c>
      <c r="S40" s="6">
        <f t="shared" si="7"/>
        <v>239.94047619047626</v>
      </c>
    </row>
    <row r="41" spans="3:19" ht="15">
      <c r="C41" s="5">
        <f t="shared" si="8"/>
        <v>28</v>
      </c>
      <c r="D41" s="6">
        <f t="shared" si="9"/>
        <v>2000</v>
      </c>
      <c r="E41" s="6">
        <f t="shared" si="0"/>
        <v>250</v>
      </c>
      <c r="F41" s="6">
        <f t="shared" si="1"/>
        <v>46.875</v>
      </c>
      <c r="G41" s="6">
        <f t="shared" si="2"/>
        <v>296.875</v>
      </c>
      <c r="I41" s="5">
        <f t="shared" si="10"/>
        <v>28</v>
      </c>
      <c r="J41" s="6">
        <f t="shared" si="11"/>
        <v>200</v>
      </c>
      <c r="K41" s="6">
        <f>IF(AND(I41&lt;=$B$4,J40&gt;($B$7/$B$4)),$B$7/$B$4,($B$7-SUM($K$14:K40)))</f>
        <v>250</v>
      </c>
      <c r="L41" s="6">
        <f t="shared" si="3"/>
        <v>9.375</v>
      </c>
      <c r="M41" s="28">
        <f>K41+L41</f>
        <v>259.375</v>
      </c>
      <c r="O41" s="5">
        <f t="shared" si="12"/>
        <v>28</v>
      </c>
      <c r="P41" s="6">
        <f t="shared" si="14"/>
        <v>1588.5714285714314</v>
      </c>
      <c r="Q41" s="6">
        <f t="shared" si="5"/>
        <v>198.57142857142858</v>
      </c>
      <c r="R41" s="6">
        <f t="shared" si="6"/>
        <v>37.23214285714292</v>
      </c>
      <c r="S41" s="6">
        <f>Q41+R41</f>
        <v>235.8035714285715</v>
      </c>
    </row>
    <row r="42" spans="3:19" ht="15">
      <c r="C42" s="5">
        <f t="shared" si="8"/>
        <v>29</v>
      </c>
      <c r="D42" s="6">
        <f t="shared" si="9"/>
        <v>1750</v>
      </c>
      <c r="E42" s="6">
        <f t="shared" si="0"/>
        <v>250</v>
      </c>
      <c r="F42" s="6">
        <f t="shared" si="1"/>
        <v>41.666666666666664</v>
      </c>
      <c r="G42" s="6">
        <f t="shared" si="2"/>
        <v>291.6666666666667</v>
      </c>
      <c r="I42" s="5">
        <f t="shared" si="10"/>
        <v>29</v>
      </c>
      <c r="J42" s="6">
        <f t="shared" si="11"/>
        <v>0</v>
      </c>
      <c r="K42" s="6">
        <f>IF(AND(I42&lt;=$B$4,J41&gt;($B$7/$B$4)),$B$7/$B$4,($B$7-SUM($K$14:K41)))</f>
        <v>200</v>
      </c>
      <c r="L42" s="6">
        <f t="shared" si="3"/>
        <v>4.166666666666667</v>
      </c>
      <c r="M42" s="28">
        <f>K42+L42</f>
        <v>204.16666666666666</v>
      </c>
      <c r="O42" s="5">
        <f t="shared" si="12"/>
        <v>29</v>
      </c>
      <c r="P42" s="6">
        <f t="shared" si="14"/>
        <v>1390.0000000000027</v>
      </c>
      <c r="Q42" s="6">
        <f t="shared" si="5"/>
        <v>198.57142857142858</v>
      </c>
      <c r="R42" s="6">
        <f t="shared" si="6"/>
        <v>33.09523809523815</v>
      </c>
      <c r="S42" s="6">
        <f>Q42+R42</f>
        <v>231.66666666666674</v>
      </c>
    </row>
    <row r="43" spans="3:19" ht="15">
      <c r="C43" s="5">
        <f t="shared" si="8"/>
        <v>30</v>
      </c>
      <c r="D43" s="6">
        <f t="shared" si="9"/>
        <v>1500</v>
      </c>
      <c r="E43" s="6">
        <f t="shared" si="0"/>
        <v>250</v>
      </c>
      <c r="F43" s="6">
        <f t="shared" si="1"/>
        <v>36.458333333333336</v>
      </c>
      <c r="G43" s="6">
        <f t="shared" si="2"/>
        <v>286.4583333333333</v>
      </c>
      <c r="I43" s="5">
        <f t="shared" si="10"/>
        <v>30</v>
      </c>
      <c r="J43" s="6">
        <f t="shared" si="11"/>
        <v>0</v>
      </c>
      <c r="K43" s="6">
        <f>IF(AND(I43&lt;=$B$4,J42&gt;($B$7/$B$4)),$B$7/$B$4,($B$7-SUM($K$14:K42)))</f>
        <v>0</v>
      </c>
      <c r="L43" s="6">
        <f t="shared" si="3"/>
        <v>0</v>
      </c>
      <c r="M43" s="28">
        <f t="shared" si="4"/>
        <v>0</v>
      </c>
      <c r="O43" s="5">
        <f t="shared" si="12"/>
        <v>30</v>
      </c>
      <c r="P43" s="6">
        <f t="shared" si="14"/>
        <v>1191.428571428574</v>
      </c>
      <c r="Q43" s="6">
        <f t="shared" si="5"/>
        <v>198.57142857142858</v>
      </c>
      <c r="R43" s="6">
        <f t="shared" si="6"/>
        <v>28.95833333333339</v>
      </c>
      <c r="S43" s="6">
        <f aca="true" t="shared" si="15" ref="S43:S49">Q43+R43</f>
        <v>227.52976190476198</v>
      </c>
    </row>
    <row r="44" spans="3:19" ht="15">
      <c r="C44" s="5">
        <f t="shared" si="8"/>
        <v>31</v>
      </c>
      <c r="D44" s="6">
        <f t="shared" si="9"/>
        <v>1250</v>
      </c>
      <c r="E44" s="6">
        <f t="shared" si="0"/>
        <v>250</v>
      </c>
      <c r="F44" s="6">
        <f t="shared" si="1"/>
        <v>31.25</v>
      </c>
      <c r="G44" s="6">
        <f t="shared" si="2"/>
        <v>281.25</v>
      </c>
      <c r="I44" s="5">
        <f t="shared" si="10"/>
        <v>31</v>
      </c>
      <c r="J44" s="6">
        <f t="shared" si="11"/>
        <v>0</v>
      </c>
      <c r="K44" s="6">
        <f>IF(AND(I44&lt;=$B$4,J43&gt;($B$7/$B$4)),$B$7/$B$4,($B$7-SUM($K$14:K43)))</f>
        <v>0</v>
      </c>
      <c r="L44" s="6">
        <f t="shared" si="3"/>
        <v>0</v>
      </c>
      <c r="M44" s="28">
        <f t="shared" si="4"/>
        <v>0</v>
      </c>
      <c r="O44" s="5">
        <f t="shared" si="12"/>
        <v>31</v>
      </c>
      <c r="P44" s="6">
        <f t="shared" si="14"/>
        <v>992.8571428571455</v>
      </c>
      <c r="Q44" s="6">
        <f t="shared" si="5"/>
        <v>198.57142857142858</v>
      </c>
      <c r="R44" s="6">
        <f t="shared" si="6"/>
        <v>24.821428571428626</v>
      </c>
      <c r="S44" s="6">
        <f t="shared" si="15"/>
        <v>223.39285714285722</v>
      </c>
    </row>
    <row r="45" spans="3:19" ht="15">
      <c r="C45" s="5">
        <f t="shared" si="8"/>
        <v>32</v>
      </c>
      <c r="D45" s="6">
        <f t="shared" si="9"/>
        <v>1000</v>
      </c>
      <c r="E45" s="6">
        <f t="shared" si="0"/>
        <v>250</v>
      </c>
      <c r="F45" s="6">
        <f t="shared" si="1"/>
        <v>26.041666666666668</v>
      </c>
      <c r="G45" s="6">
        <f t="shared" si="2"/>
        <v>276.0416666666667</v>
      </c>
      <c r="I45" s="5">
        <f t="shared" si="10"/>
        <v>32</v>
      </c>
      <c r="J45" s="6">
        <f t="shared" si="11"/>
        <v>0</v>
      </c>
      <c r="K45" s="6">
        <f>IF(AND(I45&lt;=$B$4,J44&gt;($B$7/$B$4)),$B$7/$B$4,($B$7-SUM($K$14:K44)))</f>
        <v>0</v>
      </c>
      <c r="L45" s="6">
        <f t="shared" si="3"/>
        <v>0</v>
      </c>
      <c r="M45" s="28">
        <f t="shared" si="4"/>
        <v>0</v>
      </c>
      <c r="O45" s="5">
        <f t="shared" si="12"/>
        <v>32</v>
      </c>
      <c r="P45" s="6">
        <f t="shared" si="14"/>
        <v>794.285714285717</v>
      </c>
      <c r="Q45" s="6">
        <f t="shared" si="5"/>
        <v>198.57142857142858</v>
      </c>
      <c r="R45" s="6">
        <f t="shared" si="6"/>
        <v>20.684523809523863</v>
      </c>
      <c r="S45" s="6">
        <f t="shared" si="15"/>
        <v>219.25595238095244</v>
      </c>
    </row>
    <row r="46" spans="3:19" ht="15">
      <c r="C46" s="5">
        <f t="shared" si="8"/>
        <v>33</v>
      </c>
      <c r="D46" s="6">
        <f t="shared" si="9"/>
        <v>750</v>
      </c>
      <c r="E46" s="6">
        <f t="shared" si="0"/>
        <v>250</v>
      </c>
      <c r="F46" s="6">
        <f t="shared" si="1"/>
        <v>20.833333333333332</v>
      </c>
      <c r="G46" s="6">
        <f t="shared" si="2"/>
        <v>270.8333333333333</v>
      </c>
      <c r="I46" s="5">
        <f t="shared" si="10"/>
        <v>33</v>
      </c>
      <c r="J46" s="6">
        <f t="shared" si="11"/>
        <v>0</v>
      </c>
      <c r="K46" s="6">
        <f>IF(AND(I46&lt;=$B$4,J45&gt;($B$7/$B$4)),$B$7/$B$4,($B$7-SUM($K$14:K45)))</f>
        <v>0</v>
      </c>
      <c r="L46" s="6">
        <f t="shared" si="3"/>
        <v>0</v>
      </c>
      <c r="M46" s="28">
        <f t="shared" si="4"/>
        <v>0</v>
      </c>
      <c r="O46" s="5">
        <f t="shared" si="12"/>
        <v>33</v>
      </c>
      <c r="P46" s="6">
        <f t="shared" si="14"/>
        <v>595.7142857142884</v>
      </c>
      <c r="Q46" s="6">
        <f t="shared" si="5"/>
        <v>198.57142857142858</v>
      </c>
      <c r="R46" s="6">
        <f t="shared" si="6"/>
        <v>16.547619047619104</v>
      </c>
      <c r="S46" s="6">
        <f t="shared" si="15"/>
        <v>215.11904761904768</v>
      </c>
    </row>
    <row r="47" spans="3:19" ht="15">
      <c r="C47" s="5">
        <f t="shared" si="8"/>
        <v>34</v>
      </c>
      <c r="D47" s="6">
        <f t="shared" si="9"/>
        <v>500</v>
      </c>
      <c r="E47" s="6">
        <f t="shared" si="0"/>
        <v>250</v>
      </c>
      <c r="F47" s="6">
        <f t="shared" si="1"/>
        <v>15.625</v>
      </c>
      <c r="G47" s="6">
        <f t="shared" si="2"/>
        <v>265.625</v>
      </c>
      <c r="I47" s="5">
        <f t="shared" si="10"/>
        <v>34</v>
      </c>
      <c r="J47" s="6">
        <f t="shared" si="11"/>
        <v>0</v>
      </c>
      <c r="K47" s="6">
        <f>IF(AND(I47&lt;=$B$4,J46&gt;($B$7/$B$4)),$B$7/$B$4,($B$7-SUM($K$14:K46)))</f>
        <v>0</v>
      </c>
      <c r="L47" s="6">
        <f t="shared" si="3"/>
        <v>0</v>
      </c>
      <c r="M47" s="28">
        <f t="shared" si="4"/>
        <v>0</v>
      </c>
      <c r="O47" s="5">
        <f t="shared" si="12"/>
        <v>34</v>
      </c>
      <c r="P47" s="6">
        <f t="shared" si="14"/>
        <v>397.14285714285984</v>
      </c>
      <c r="Q47" s="6">
        <f t="shared" si="5"/>
        <v>198.57142857142858</v>
      </c>
      <c r="R47" s="6">
        <f t="shared" si="6"/>
        <v>12.410714285714342</v>
      </c>
      <c r="S47" s="6">
        <f t="shared" si="15"/>
        <v>210.98214285714292</v>
      </c>
    </row>
    <row r="48" spans="3:19" ht="15">
      <c r="C48" s="5">
        <f t="shared" si="8"/>
        <v>35</v>
      </c>
      <c r="D48" s="6">
        <f t="shared" si="9"/>
        <v>250</v>
      </c>
      <c r="E48" s="6">
        <f t="shared" si="0"/>
        <v>250</v>
      </c>
      <c r="F48" s="6">
        <f t="shared" si="1"/>
        <v>10.416666666666666</v>
      </c>
      <c r="G48" s="6">
        <f t="shared" si="2"/>
        <v>260.4166666666667</v>
      </c>
      <c r="I48" s="5">
        <f t="shared" si="10"/>
        <v>35</v>
      </c>
      <c r="J48" s="6">
        <f t="shared" si="11"/>
        <v>0</v>
      </c>
      <c r="K48" s="6">
        <f>IF(AND(I48&lt;=$B$4,J47&gt;($B$7/$B$4)),$B$7/$B$4,($B$7-SUM($K$14:K47)))</f>
        <v>0</v>
      </c>
      <c r="L48" s="6">
        <f t="shared" si="3"/>
        <v>0</v>
      </c>
      <c r="M48" s="28">
        <f t="shared" si="4"/>
        <v>0</v>
      </c>
      <c r="O48" s="5">
        <f t="shared" si="12"/>
        <v>35</v>
      </c>
      <c r="P48" s="6">
        <f t="shared" si="14"/>
        <v>198.57142857143126</v>
      </c>
      <c r="Q48" s="6">
        <f t="shared" si="5"/>
        <v>198.57142857142858</v>
      </c>
      <c r="R48" s="6">
        <f t="shared" si="6"/>
        <v>8.27380952380958</v>
      </c>
      <c r="S48" s="6">
        <f t="shared" si="15"/>
        <v>206.84523809523816</v>
      </c>
    </row>
    <row r="49" spans="3:19" ht="15">
      <c r="C49" s="5">
        <f t="shared" si="8"/>
        <v>36</v>
      </c>
      <c r="D49" s="6">
        <f t="shared" si="9"/>
        <v>0</v>
      </c>
      <c r="E49" s="6">
        <f t="shared" si="0"/>
        <v>250</v>
      </c>
      <c r="F49" s="6">
        <f t="shared" si="1"/>
        <v>5.208333333333333</v>
      </c>
      <c r="G49" s="6">
        <f t="shared" si="2"/>
        <v>255.20833333333334</v>
      </c>
      <c r="I49" s="5">
        <f t="shared" si="10"/>
        <v>36</v>
      </c>
      <c r="J49" s="6">
        <f t="shared" si="11"/>
        <v>0</v>
      </c>
      <c r="K49" s="6">
        <f>IF(AND(I49&lt;=$B$4,J48&gt;($B$7/$B$4)),$B$7/$B$4,($B$7-SUM($K$14:K48)))</f>
        <v>0</v>
      </c>
      <c r="L49" s="6">
        <f t="shared" si="3"/>
        <v>0</v>
      </c>
      <c r="M49" s="28">
        <f t="shared" si="4"/>
        <v>0</v>
      </c>
      <c r="O49" s="5">
        <f t="shared" si="12"/>
        <v>36</v>
      </c>
      <c r="P49" s="6">
        <f t="shared" si="14"/>
        <v>2.6716406864579767E-12</v>
      </c>
      <c r="Q49" s="6">
        <f t="shared" si="5"/>
        <v>198.57142857142858</v>
      </c>
      <c r="R49" s="6">
        <f t="shared" si="6"/>
        <v>4.136904761904818</v>
      </c>
      <c r="S49" s="6">
        <f t="shared" si="15"/>
        <v>202.7083333333334</v>
      </c>
    </row>
    <row r="51" spans="3:19" ht="15">
      <c r="C51" s="55" t="s">
        <v>7</v>
      </c>
      <c r="D51" s="55"/>
      <c r="E51" s="7">
        <f>SUM(E14:E49)</f>
        <v>9000</v>
      </c>
      <c r="F51" s="7">
        <f>SUM(F14:F49)</f>
        <v>3468.75</v>
      </c>
      <c r="G51" s="26">
        <f>SUM(G14:G49)</f>
        <v>12468.75</v>
      </c>
      <c r="H51" s="1"/>
      <c r="I51" s="48" t="s">
        <v>7</v>
      </c>
      <c r="J51" s="48"/>
      <c r="K51" s="7">
        <f>SUM(K14:K49)</f>
        <v>9000</v>
      </c>
      <c r="L51" s="7">
        <f>SUM(L14:L49)</f>
        <v>2272.9166666666665</v>
      </c>
      <c r="M51" s="26">
        <f>SUM(M14:M49)</f>
        <v>11272.916666666666</v>
      </c>
      <c r="N51" s="1"/>
      <c r="O51" s="48" t="s">
        <v>7</v>
      </c>
      <c r="P51" s="48"/>
      <c r="Q51" s="7">
        <f>SUM(Q14:Q49)</f>
        <v>9000</v>
      </c>
      <c r="R51" s="7">
        <f>SUM(R14:R49)</f>
        <v>2793.7500000000014</v>
      </c>
      <c r="S51" s="7">
        <f>SUM(S14:S49)</f>
        <v>11793.750000000004</v>
      </c>
    </row>
    <row r="52" spans="5:19" ht="15">
      <c r="E52" s="1"/>
      <c r="F52" s="22">
        <f>F51/E51/36</f>
        <v>0.01070601851851852</v>
      </c>
      <c r="G52" s="21">
        <f>G51/B2-1</f>
        <v>0.24687499999999996</v>
      </c>
      <c r="H52" s="1"/>
      <c r="I52" s="49" t="s">
        <v>12</v>
      </c>
      <c r="J52" s="50"/>
      <c r="K52" s="50"/>
      <c r="L52" s="50"/>
      <c r="M52" s="23">
        <f>M54+M55</f>
        <v>2995.8333333333335</v>
      </c>
      <c r="N52" s="1"/>
      <c r="O52" s="64" t="s">
        <v>12</v>
      </c>
      <c r="P52" s="65"/>
      <c r="Q52" s="65"/>
      <c r="R52" s="65"/>
      <c r="S52" s="27">
        <f>S54+S55</f>
        <v>2474.9999999999986</v>
      </c>
    </row>
    <row r="53" spans="5:19" ht="15">
      <c r="E53" s="1"/>
      <c r="F53" s="1"/>
      <c r="G53" s="1"/>
      <c r="H53" s="1"/>
      <c r="I53" s="62" t="s">
        <v>11</v>
      </c>
      <c r="J53" s="63"/>
      <c r="K53" s="63"/>
      <c r="L53" s="63"/>
      <c r="M53" s="8"/>
      <c r="N53" s="1"/>
      <c r="O53" s="66" t="s">
        <v>11</v>
      </c>
      <c r="P53" s="67"/>
      <c r="Q53" s="67"/>
      <c r="R53" s="67"/>
      <c r="S53" s="9"/>
    </row>
    <row r="54" spans="5:19" ht="29.25" customHeight="1">
      <c r="E54" s="1"/>
      <c r="F54" s="1"/>
      <c r="G54" s="1"/>
      <c r="H54" s="1"/>
      <c r="I54" s="72" t="s">
        <v>13</v>
      </c>
      <c r="J54" s="73"/>
      <c r="K54" s="73"/>
      <c r="L54" s="73"/>
      <c r="M54" s="24">
        <f>B10</f>
        <v>1800</v>
      </c>
      <c r="N54" s="1"/>
      <c r="O54" s="68" t="s">
        <v>13</v>
      </c>
      <c r="P54" s="69"/>
      <c r="Q54" s="69"/>
      <c r="R54" s="69"/>
      <c r="S54" s="9">
        <f>B10</f>
        <v>1800</v>
      </c>
    </row>
    <row r="55" spans="5:19" ht="30.75" customHeight="1">
      <c r="E55" s="1"/>
      <c r="F55" s="1"/>
      <c r="G55" s="1"/>
      <c r="H55" s="1"/>
      <c r="I55" s="60" t="s">
        <v>14</v>
      </c>
      <c r="J55" s="61"/>
      <c r="K55" s="61"/>
      <c r="L55" s="61"/>
      <c r="M55" s="25">
        <f>F51-L51</f>
        <v>1195.8333333333335</v>
      </c>
      <c r="N55" s="1"/>
      <c r="O55" s="70" t="s">
        <v>14</v>
      </c>
      <c r="P55" s="71"/>
      <c r="Q55" s="71"/>
      <c r="R55" s="71"/>
      <c r="S55" s="10">
        <f>F51-R51</f>
        <v>674.9999999999986</v>
      </c>
    </row>
    <row r="56" ht="15">
      <c r="M56" s="20">
        <f>M51-B2</f>
        <v>1272.916666666666</v>
      </c>
    </row>
    <row r="57" ht="15">
      <c r="M57" s="20">
        <f>M56-M54</f>
        <v>-527.0833333333339</v>
      </c>
    </row>
  </sheetData>
  <sheetProtection/>
  <mergeCells count="16">
    <mergeCell ref="A1:B1"/>
    <mergeCell ref="A6:B6"/>
    <mergeCell ref="I55:L55"/>
    <mergeCell ref="I53:L53"/>
    <mergeCell ref="O52:R52"/>
    <mergeCell ref="O53:R53"/>
    <mergeCell ref="O54:R54"/>
    <mergeCell ref="O55:R55"/>
    <mergeCell ref="I54:L54"/>
    <mergeCell ref="O12:S12"/>
    <mergeCell ref="O51:P51"/>
    <mergeCell ref="I52:L52"/>
    <mergeCell ref="C12:G12"/>
    <mergeCell ref="I12:M12"/>
    <mergeCell ref="I51:J51"/>
    <mergeCell ref="C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57"/>
  <sheetViews>
    <sheetView zoomScale="85" zoomScaleNormal="85" zoomScalePageLayoutView="0" workbookViewId="0" topLeftCell="A1">
      <pane xSplit="2" ySplit="13" topLeftCell="C26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5"/>
  <cols>
    <col min="1" max="1" width="29.28125" style="0" customWidth="1"/>
    <col min="4" max="4" width="14.7109375" style="0" customWidth="1"/>
    <col min="5" max="5" width="15.00390625" style="0" customWidth="1"/>
    <col min="6" max="6" width="11.140625" style="0" customWidth="1"/>
    <col min="7" max="7" width="11.7109375" style="0" customWidth="1"/>
    <col min="8" max="8" width="5.57421875" style="0" customWidth="1"/>
    <col min="10" max="10" width="14.7109375" style="0" customWidth="1"/>
    <col min="11" max="11" width="12.7109375" style="0" customWidth="1"/>
    <col min="12" max="12" width="12.140625" style="0" customWidth="1"/>
    <col min="13" max="13" width="11.28125" style="0" customWidth="1"/>
    <col min="14" max="14" width="5.421875" style="0" customWidth="1"/>
    <col min="16" max="16" width="15.28125" style="0" customWidth="1"/>
    <col min="17" max="17" width="11.57421875" style="0" customWidth="1"/>
    <col min="18" max="19" width="11.00390625" style="0" customWidth="1"/>
  </cols>
  <sheetData>
    <row r="1" spans="1:3" ht="15">
      <c r="A1" s="56" t="s">
        <v>21</v>
      </c>
      <c r="B1" s="57"/>
      <c r="C1" t="s">
        <v>22</v>
      </c>
    </row>
    <row r="2" spans="1:2" ht="15">
      <c r="A2" s="11" t="s">
        <v>15</v>
      </c>
      <c r="B2" s="39">
        <v>11111.11</v>
      </c>
    </row>
    <row r="3" spans="1:2" ht="15">
      <c r="A3" s="13" t="s">
        <v>19</v>
      </c>
      <c r="B3" s="39">
        <f>B2*10%</f>
        <v>1111.111</v>
      </c>
    </row>
    <row r="4" spans="1:2" ht="15">
      <c r="A4" s="11" t="s">
        <v>0</v>
      </c>
      <c r="B4" s="12">
        <v>36</v>
      </c>
    </row>
    <row r="5" spans="1:2" ht="15">
      <c r="A5" s="18"/>
      <c r="B5" s="19"/>
    </row>
    <row r="6" spans="1:2" ht="34.5" customHeight="1">
      <c r="A6" s="58" t="s">
        <v>20</v>
      </c>
      <c r="B6" s="59"/>
    </row>
    <row r="7" spans="1:2" ht="45">
      <c r="A7" s="14" t="s">
        <v>16</v>
      </c>
      <c r="B7" s="37">
        <f>IF((B3&lt;B2*0.1),B2-B2*0.1,B2-B3)</f>
        <v>9999.999</v>
      </c>
    </row>
    <row r="8" spans="1:2" ht="15">
      <c r="A8" s="16" t="s">
        <v>6</v>
      </c>
      <c r="B8" s="38">
        <v>0.16381363800298537</v>
      </c>
    </row>
    <row r="9" spans="1:2" ht="15">
      <c r="A9" s="16" t="s">
        <v>17</v>
      </c>
      <c r="B9" s="15">
        <f>B7*0.03</f>
        <v>299.99996999999996</v>
      </c>
    </row>
    <row r="10" spans="1:2" ht="45">
      <c r="A10" s="14" t="s">
        <v>18</v>
      </c>
      <c r="B10" s="15">
        <f>(IF(B7*0.2&gt;5000,5000,B7*0.2))</f>
        <v>1999.9998</v>
      </c>
    </row>
    <row r="12" spans="3:19" ht="63.75" customHeight="1">
      <c r="C12" s="51" t="s">
        <v>8</v>
      </c>
      <c r="D12" s="52"/>
      <c r="E12" s="52"/>
      <c r="F12" s="52"/>
      <c r="G12" s="52"/>
      <c r="H12" s="2"/>
      <c r="I12" s="53" t="s">
        <v>9</v>
      </c>
      <c r="J12" s="54"/>
      <c r="K12" s="54"/>
      <c r="L12" s="54"/>
      <c r="M12" s="54"/>
      <c r="N12" s="2"/>
      <c r="O12" s="46" t="s">
        <v>10</v>
      </c>
      <c r="P12" s="47"/>
      <c r="Q12" s="47"/>
      <c r="R12" s="47"/>
      <c r="S12" s="47"/>
    </row>
    <row r="13" spans="3:19" ht="60">
      <c r="C13" s="3" t="s">
        <v>1</v>
      </c>
      <c r="D13" s="4" t="s">
        <v>2</v>
      </c>
      <c r="E13" s="4" t="s">
        <v>4</v>
      </c>
      <c r="F13" s="4" t="s">
        <v>5</v>
      </c>
      <c r="G13" s="3" t="s">
        <v>3</v>
      </c>
      <c r="H13" s="2"/>
      <c r="I13" s="3" t="s">
        <v>1</v>
      </c>
      <c r="J13" s="4" t="s">
        <v>2</v>
      </c>
      <c r="K13" s="4" t="s">
        <v>4</v>
      </c>
      <c r="L13" s="4" t="s">
        <v>5</v>
      </c>
      <c r="M13" s="3" t="s">
        <v>3</v>
      </c>
      <c r="N13" s="2"/>
      <c r="O13" s="3" t="s">
        <v>1</v>
      </c>
      <c r="P13" s="4" t="s">
        <v>2</v>
      </c>
      <c r="Q13" s="4" t="s">
        <v>4</v>
      </c>
      <c r="R13" s="4" t="s">
        <v>5</v>
      </c>
      <c r="S13" s="3" t="s">
        <v>3</v>
      </c>
    </row>
    <row r="14" spans="3:19" ht="15">
      <c r="C14" s="5">
        <v>1</v>
      </c>
      <c r="D14" s="6">
        <f>IF(($B$7-E14)&lt;=0,0,$B$7-E14)</f>
        <v>9722.22125</v>
      </c>
      <c r="E14" s="6">
        <f aca="true" t="shared" si="0" ref="E14:E49">IF(C14&lt;=$B$4,$B$7/$B$4,0)</f>
        <v>277.77774999999997</v>
      </c>
      <c r="F14" s="6">
        <f>B7*B8/12</f>
        <v>136.5113513513513</v>
      </c>
      <c r="G14" s="6">
        <f>E14+F14</f>
        <v>414.2891013513513</v>
      </c>
      <c r="I14" s="5">
        <v>1</v>
      </c>
      <c r="J14" s="6">
        <f>IF(($B$7-K14)&lt;=0,0,$B$7-K14)</f>
        <v>7722.22145</v>
      </c>
      <c r="K14" s="6">
        <f>IF(I14&lt;=$B$4,$B$7/$B$4+B10,0)</f>
        <v>2277.77755</v>
      </c>
      <c r="L14" s="6">
        <f>B7*$B$8/12</f>
        <v>136.5113513513513</v>
      </c>
      <c r="M14" s="28">
        <f>K14+L14</f>
        <v>2414.288901351351</v>
      </c>
      <c r="O14" s="5">
        <v>1</v>
      </c>
      <c r="P14" s="6">
        <f>IF(($B$7-Q14)&lt;=0,0,$B$7-Q14)</f>
        <v>7722.22145</v>
      </c>
      <c r="Q14" s="6">
        <f>IF(O14&lt;=$B$4,$B$7/$B$4+B10,0)</f>
        <v>2277.77755</v>
      </c>
      <c r="R14" s="6">
        <f>B7*$B$8/12</f>
        <v>136.5113513513513</v>
      </c>
      <c r="S14" s="6">
        <f>Q14+R14</f>
        <v>2414.288901351351</v>
      </c>
    </row>
    <row r="15" spans="3:19" ht="15">
      <c r="C15" s="5">
        <f>C14+1</f>
        <v>2</v>
      </c>
      <c r="D15" s="6">
        <f>IF((D14-E15)&lt;=0,0,D14-E15)</f>
        <v>9444.443500000001</v>
      </c>
      <c r="E15" s="6">
        <f t="shared" si="0"/>
        <v>277.77774999999997</v>
      </c>
      <c r="F15" s="6">
        <f aca="true" t="shared" si="1" ref="F15:F49">D14*$B$8/12</f>
        <v>132.71936936936933</v>
      </c>
      <c r="G15" s="6">
        <f aca="true" t="shared" si="2" ref="G15:G49">E15+F15</f>
        <v>410.49711936936933</v>
      </c>
      <c r="I15" s="5">
        <f>I14+1</f>
        <v>2</v>
      </c>
      <c r="J15" s="6">
        <f>IF((J14-K15)&lt;=0,0,J14-K15)</f>
        <v>7444.4437</v>
      </c>
      <c r="K15" s="6">
        <f>IF(AND(I15&lt;=$B$4,J14&gt;($B$7/$B$4)),$B$7/$B$4,($B$7-SUM($K$14:K14)))</f>
        <v>277.77774999999997</v>
      </c>
      <c r="L15" s="6">
        <f aca="true" t="shared" si="3" ref="L15:L49">J14*$B$8/12</f>
        <v>105.41709909909906</v>
      </c>
      <c r="M15" s="28">
        <f aca="true" t="shared" si="4" ref="M15:M49">K15+L15</f>
        <v>383.19484909909903</v>
      </c>
      <c r="O15" s="5">
        <f>O14+1</f>
        <v>2</v>
      </c>
      <c r="P15" s="6">
        <f>IF((P14-Q15)&lt;=0,0,P14-Q15)</f>
        <v>7501.5865514285715</v>
      </c>
      <c r="Q15" s="6">
        <f aca="true" t="shared" si="5" ref="Q15:Q49">IF(O15&lt;=$B$4,(($B$7-$Q$14)/($B$4-1)),0)</f>
        <v>220.63489857142858</v>
      </c>
      <c r="R15" s="6">
        <f aca="true" t="shared" si="6" ref="R15:R49">P14*$B$8/12</f>
        <v>105.41709909909906</v>
      </c>
      <c r="S15" s="6">
        <f aca="true" t="shared" si="7" ref="S15:S40">Q15+R15</f>
        <v>326.0519976705276</v>
      </c>
    </row>
    <row r="16" spans="3:19" ht="15">
      <c r="C16" s="5">
        <f aca="true" t="shared" si="8" ref="C16:C49">C15+1</f>
        <v>3</v>
      </c>
      <c r="D16" s="6">
        <f aca="true" t="shared" si="9" ref="D16:D49">IF((D15-E16)&lt;=0,0,D15-E16)</f>
        <v>9166.665750000002</v>
      </c>
      <c r="E16" s="6">
        <f t="shared" si="0"/>
        <v>277.77774999999997</v>
      </c>
      <c r="F16" s="6">
        <f t="shared" si="1"/>
        <v>128.92738738738737</v>
      </c>
      <c r="G16" s="6">
        <f t="shared" si="2"/>
        <v>406.70513738738737</v>
      </c>
      <c r="I16" s="5">
        <f aca="true" t="shared" si="10" ref="I16:I49">I15+1</f>
        <v>3</v>
      </c>
      <c r="J16" s="6">
        <f aca="true" t="shared" si="11" ref="J16:J49">IF((J15-K16)&lt;=0,0,J15-K16)</f>
        <v>7166.66595</v>
      </c>
      <c r="K16" s="6">
        <f>IF(AND(I16&lt;=$B$4,J15&gt;($B$7/$B$4)),$B$7/$B$4,($B$7-SUM($K$14:K15)))</f>
        <v>277.77774999999997</v>
      </c>
      <c r="L16" s="6">
        <f t="shared" si="3"/>
        <v>101.62511711711709</v>
      </c>
      <c r="M16" s="28">
        <f t="shared" si="4"/>
        <v>379.40286711711707</v>
      </c>
      <c r="O16" s="5">
        <f aca="true" t="shared" si="12" ref="O16:O49">O15+1</f>
        <v>3</v>
      </c>
      <c r="P16" s="6">
        <f aca="true" t="shared" si="13" ref="P16:P22">IF((P15-Q16)&lt;=0,0,P15-Q16)</f>
        <v>7280.951652857143</v>
      </c>
      <c r="Q16" s="6">
        <f t="shared" si="5"/>
        <v>220.63489857142858</v>
      </c>
      <c r="R16" s="6">
        <f t="shared" si="6"/>
        <v>102.40518198198195</v>
      </c>
      <c r="S16" s="6">
        <f t="shared" si="7"/>
        <v>323.0400805534105</v>
      </c>
    </row>
    <row r="17" spans="3:19" ht="15">
      <c r="C17" s="5">
        <f t="shared" si="8"/>
        <v>4</v>
      </c>
      <c r="D17" s="6">
        <f t="shared" si="9"/>
        <v>8888.888000000003</v>
      </c>
      <c r="E17" s="6">
        <f t="shared" si="0"/>
        <v>277.77774999999997</v>
      </c>
      <c r="F17" s="6">
        <f>D16*$B$8/12</f>
        <v>125.1354054054054</v>
      </c>
      <c r="G17" s="6">
        <f t="shared" si="2"/>
        <v>402.91315540540535</v>
      </c>
      <c r="I17" s="5">
        <f t="shared" si="10"/>
        <v>4</v>
      </c>
      <c r="J17" s="6">
        <f>IF((J16-K17)&lt;=0,0,J16-K17)</f>
        <v>6888.888199999999</v>
      </c>
      <c r="K17" s="6">
        <f>IF(AND(I17&lt;=$B$4,J16&gt;($B$7/$B$4)),$B$7/$B$4,($B$7-SUM($K$14:K16)))</f>
        <v>277.77774999999997</v>
      </c>
      <c r="L17" s="6">
        <f t="shared" si="3"/>
        <v>97.8331351351351</v>
      </c>
      <c r="M17" s="28">
        <f t="shared" si="4"/>
        <v>375.61088513513505</v>
      </c>
      <c r="O17" s="5">
        <f t="shared" si="12"/>
        <v>4</v>
      </c>
      <c r="P17" s="6">
        <f>IF((P16-Q17)&lt;=0,0,P16-Q17)</f>
        <v>7060.3167542857145</v>
      </c>
      <c r="Q17" s="6">
        <f t="shared" si="5"/>
        <v>220.63489857142858</v>
      </c>
      <c r="R17" s="6">
        <f>P16*$B$8/12</f>
        <v>99.39326486486483</v>
      </c>
      <c r="S17" s="6">
        <f t="shared" si="7"/>
        <v>320.0281634362934</v>
      </c>
    </row>
    <row r="18" spans="3:19" ht="15">
      <c r="C18" s="5">
        <f t="shared" si="8"/>
        <v>5</v>
      </c>
      <c r="D18" s="6">
        <f t="shared" si="9"/>
        <v>8611.110250000003</v>
      </c>
      <c r="E18" s="6">
        <f t="shared" si="0"/>
        <v>277.77774999999997</v>
      </c>
      <c r="F18" s="6">
        <f t="shared" si="1"/>
        <v>121.34342342342342</v>
      </c>
      <c r="G18" s="6">
        <f t="shared" si="2"/>
        <v>399.1211734234234</v>
      </c>
      <c r="I18" s="5">
        <f t="shared" si="10"/>
        <v>5</v>
      </c>
      <c r="J18" s="6">
        <f t="shared" si="11"/>
        <v>6611.110449999999</v>
      </c>
      <c r="K18" s="6">
        <f>IF(AND(I18&lt;=$B$4,J17&gt;($B$7/$B$4)),$B$7/$B$4,($B$7-SUM($K$14:K17)))</f>
        <v>277.77774999999997</v>
      </c>
      <c r="L18" s="6">
        <f t="shared" si="3"/>
        <v>94.04115315315312</v>
      </c>
      <c r="M18" s="28">
        <f t="shared" si="4"/>
        <v>371.8189031531531</v>
      </c>
      <c r="O18" s="5">
        <f t="shared" si="12"/>
        <v>5</v>
      </c>
      <c r="P18" s="6">
        <f t="shared" si="13"/>
        <v>6839.681855714286</v>
      </c>
      <c r="Q18" s="6">
        <f t="shared" si="5"/>
        <v>220.63489857142858</v>
      </c>
      <c r="R18" s="6">
        <f t="shared" si="6"/>
        <v>96.38134774774772</v>
      </c>
      <c r="S18" s="6">
        <f t="shared" si="7"/>
        <v>317.0162463191763</v>
      </c>
    </row>
    <row r="19" spans="3:19" ht="15">
      <c r="C19" s="5">
        <f t="shared" si="8"/>
        <v>6</v>
      </c>
      <c r="D19" s="6">
        <f t="shared" si="9"/>
        <v>8333.332500000004</v>
      </c>
      <c r="E19" s="6">
        <f t="shared" si="0"/>
        <v>277.77774999999997</v>
      </c>
      <c r="F19" s="6">
        <f t="shared" si="1"/>
        <v>117.55144144144145</v>
      </c>
      <c r="G19" s="6">
        <f>E19+F19</f>
        <v>395.3291914414414</v>
      </c>
      <c r="I19" s="5">
        <f t="shared" si="10"/>
        <v>6</v>
      </c>
      <c r="J19" s="6">
        <f t="shared" si="11"/>
        <v>6333.332699999999</v>
      </c>
      <c r="K19" s="6">
        <f>IF(AND(I19&lt;=$B$4,J18&gt;($B$7/$B$4)),$B$7/$B$4,($B$7-SUM($K$14:K18)))</f>
        <v>277.77774999999997</v>
      </c>
      <c r="L19" s="6">
        <f>J18*$B$8/12</f>
        <v>90.24917117117114</v>
      </c>
      <c r="M19" s="28">
        <f t="shared" si="4"/>
        <v>368.0269211711711</v>
      </c>
      <c r="O19" s="5">
        <f t="shared" si="12"/>
        <v>6</v>
      </c>
      <c r="P19" s="6">
        <f t="shared" si="13"/>
        <v>6619.0469571428575</v>
      </c>
      <c r="Q19" s="6">
        <f t="shared" si="5"/>
        <v>220.63489857142858</v>
      </c>
      <c r="R19" s="6">
        <f t="shared" si="6"/>
        <v>93.36943063063062</v>
      </c>
      <c r="S19" s="6">
        <f>Q19+R19</f>
        <v>314.0043292020592</v>
      </c>
    </row>
    <row r="20" spans="3:19" ht="15">
      <c r="C20" s="5">
        <f t="shared" si="8"/>
        <v>7</v>
      </c>
      <c r="D20" s="6">
        <f t="shared" si="9"/>
        <v>8055.554750000004</v>
      </c>
      <c r="E20" s="6">
        <f t="shared" si="0"/>
        <v>277.77774999999997</v>
      </c>
      <c r="F20" s="6">
        <f t="shared" si="1"/>
        <v>113.75945945945948</v>
      </c>
      <c r="G20" s="6">
        <f t="shared" si="2"/>
        <v>391.53720945945946</v>
      </c>
      <c r="I20" s="5">
        <f t="shared" si="10"/>
        <v>7</v>
      </c>
      <c r="J20" s="6">
        <f t="shared" si="11"/>
        <v>6055.554949999999</v>
      </c>
      <c r="K20" s="6">
        <f>IF(AND(I20&lt;=$B$4,J19&gt;($B$7/$B$4)),$B$7/$B$4,($B$7-SUM($K$14:K19)))</f>
        <v>277.77774999999997</v>
      </c>
      <c r="L20" s="6">
        <f t="shared" si="3"/>
        <v>86.45718918918915</v>
      </c>
      <c r="M20" s="28">
        <f t="shared" si="4"/>
        <v>364.2349391891891</v>
      </c>
      <c r="O20" s="5">
        <f t="shared" si="12"/>
        <v>7</v>
      </c>
      <c r="P20" s="6">
        <f t="shared" si="13"/>
        <v>6398.412058571429</v>
      </c>
      <c r="Q20" s="6">
        <f t="shared" si="5"/>
        <v>220.63489857142858</v>
      </c>
      <c r="R20" s="6">
        <f t="shared" si="6"/>
        <v>90.3575135135135</v>
      </c>
      <c r="S20" s="6">
        <f t="shared" si="7"/>
        <v>310.9924120849421</v>
      </c>
    </row>
    <row r="21" spans="3:19" ht="15">
      <c r="C21" s="5">
        <f t="shared" si="8"/>
        <v>8</v>
      </c>
      <c r="D21" s="6">
        <f t="shared" si="9"/>
        <v>7777.777000000004</v>
      </c>
      <c r="E21" s="6">
        <f t="shared" si="0"/>
        <v>277.77774999999997</v>
      </c>
      <c r="F21" s="6">
        <f t="shared" si="1"/>
        <v>109.96747747747749</v>
      </c>
      <c r="G21" s="6">
        <f t="shared" si="2"/>
        <v>387.74522747747744</v>
      </c>
      <c r="I21" s="5">
        <f t="shared" si="10"/>
        <v>8</v>
      </c>
      <c r="J21" s="6">
        <f t="shared" si="11"/>
        <v>5777.777199999999</v>
      </c>
      <c r="K21" s="6">
        <f>IF(AND(I21&lt;=$B$4,J20&gt;($B$7/$B$4)),$B$7/$B$4,($B$7-SUM($K$14:K20)))</f>
        <v>277.77774999999997</v>
      </c>
      <c r="L21" s="6">
        <f t="shared" si="3"/>
        <v>82.66520720720716</v>
      </c>
      <c r="M21" s="28">
        <f>K21+L21</f>
        <v>360.44295720720714</v>
      </c>
      <c r="O21" s="5">
        <f t="shared" si="12"/>
        <v>8</v>
      </c>
      <c r="P21" s="6">
        <f t="shared" si="13"/>
        <v>6177.777160000001</v>
      </c>
      <c r="Q21" s="6">
        <f t="shared" si="5"/>
        <v>220.63489857142858</v>
      </c>
      <c r="R21" s="6">
        <f t="shared" si="6"/>
        <v>87.34559639639637</v>
      </c>
      <c r="S21" s="6">
        <f t="shared" si="7"/>
        <v>307.98049496782494</v>
      </c>
    </row>
    <row r="22" spans="3:19" ht="15">
      <c r="C22" s="5">
        <f t="shared" si="8"/>
        <v>9</v>
      </c>
      <c r="D22" s="6">
        <f t="shared" si="9"/>
        <v>7499.9992500000035</v>
      </c>
      <c r="E22" s="6">
        <f t="shared" si="0"/>
        <v>277.77774999999997</v>
      </c>
      <c r="F22" s="6">
        <f t="shared" si="1"/>
        <v>106.17549549549551</v>
      </c>
      <c r="G22" s="6">
        <f t="shared" si="2"/>
        <v>383.9532454954955</v>
      </c>
      <c r="I22" s="5">
        <f t="shared" si="10"/>
        <v>9</v>
      </c>
      <c r="J22" s="6">
        <f t="shared" si="11"/>
        <v>5499.999449999998</v>
      </c>
      <c r="K22" s="6">
        <f>IF(AND(I22&lt;=$B$4,J21&gt;($B$7/$B$4)),$B$7/$B$4,($B$7-SUM($K$14:K21)))</f>
        <v>277.77774999999997</v>
      </c>
      <c r="L22" s="6">
        <f t="shared" si="3"/>
        <v>78.87322522522518</v>
      </c>
      <c r="M22" s="28">
        <f t="shared" si="4"/>
        <v>356.6509752252251</v>
      </c>
      <c r="O22" s="5">
        <f t="shared" si="12"/>
        <v>9</v>
      </c>
      <c r="P22" s="6">
        <f t="shared" si="13"/>
        <v>5957.142261428572</v>
      </c>
      <c r="Q22" s="6">
        <f t="shared" si="5"/>
        <v>220.63489857142858</v>
      </c>
      <c r="R22" s="6">
        <f t="shared" si="6"/>
        <v>84.33367927927927</v>
      </c>
      <c r="S22" s="6">
        <f t="shared" si="7"/>
        <v>304.96857785070785</v>
      </c>
    </row>
    <row r="23" spans="3:19" ht="15">
      <c r="C23" s="5">
        <f t="shared" si="8"/>
        <v>10</v>
      </c>
      <c r="D23" s="6">
        <f t="shared" si="9"/>
        <v>7222.221500000003</v>
      </c>
      <c r="E23" s="6">
        <f t="shared" si="0"/>
        <v>277.77774999999997</v>
      </c>
      <c r="F23" s="6">
        <f t="shared" si="1"/>
        <v>102.38351351351353</v>
      </c>
      <c r="G23" s="6">
        <f t="shared" si="2"/>
        <v>380.1612635135135</v>
      </c>
      <c r="I23" s="5">
        <f t="shared" si="10"/>
        <v>10</v>
      </c>
      <c r="J23" s="6">
        <f>IF((J22-K23)&lt;=0,0,J22-K23)</f>
        <v>5222.221699999998</v>
      </c>
      <c r="K23" s="6">
        <f>IF(AND(I23&lt;=$B$4,J22&gt;($B$7/$B$4)),$B$7/$B$4,($B$7-SUM($K$14:K22)))</f>
        <v>277.77774999999997</v>
      </c>
      <c r="L23" s="6">
        <f t="shared" si="3"/>
        <v>75.08124324324321</v>
      </c>
      <c r="M23" s="28">
        <f t="shared" si="4"/>
        <v>352.85899324324316</v>
      </c>
      <c r="O23" s="5">
        <f t="shared" si="12"/>
        <v>10</v>
      </c>
      <c r="P23" s="6">
        <f>IF((P22-Q23)&lt;=0,0,P22-Q23)</f>
        <v>5736.507362857144</v>
      </c>
      <c r="Q23" s="6">
        <f t="shared" si="5"/>
        <v>220.63489857142858</v>
      </c>
      <c r="R23" s="6">
        <f t="shared" si="6"/>
        <v>81.32176216216214</v>
      </c>
      <c r="S23" s="6">
        <f t="shared" si="7"/>
        <v>301.95666073359075</v>
      </c>
    </row>
    <row r="24" spans="3:19" ht="15">
      <c r="C24" s="5">
        <f t="shared" si="8"/>
        <v>11</v>
      </c>
      <c r="D24" s="6">
        <f t="shared" si="9"/>
        <v>6944.443750000003</v>
      </c>
      <c r="E24" s="6">
        <f t="shared" si="0"/>
        <v>277.77774999999997</v>
      </c>
      <c r="F24" s="6">
        <f t="shared" si="1"/>
        <v>98.59153153153154</v>
      </c>
      <c r="G24" s="6">
        <f t="shared" si="2"/>
        <v>376.3692815315315</v>
      </c>
      <c r="I24" s="5">
        <f t="shared" si="10"/>
        <v>11</v>
      </c>
      <c r="J24" s="6">
        <f t="shared" si="11"/>
        <v>4944.443949999998</v>
      </c>
      <c r="K24" s="6">
        <f>IF(AND(I24&lt;=$B$4,J23&gt;($B$7/$B$4)),$B$7/$B$4,($B$7-SUM($K$14:K23)))</f>
        <v>277.77774999999997</v>
      </c>
      <c r="L24" s="6">
        <f t="shared" si="3"/>
        <v>71.28926126126122</v>
      </c>
      <c r="M24" s="28">
        <f t="shared" si="4"/>
        <v>349.0670112612612</v>
      </c>
      <c r="O24" s="5">
        <f t="shared" si="12"/>
        <v>11</v>
      </c>
      <c r="P24" s="6">
        <f aca="true" t="shared" si="14" ref="P24:P49">IF((P23-Q24)&lt;=0,0,P23-Q24)</f>
        <v>5515.872464285715</v>
      </c>
      <c r="Q24" s="6">
        <f t="shared" si="5"/>
        <v>220.63489857142858</v>
      </c>
      <c r="R24" s="6">
        <f t="shared" si="6"/>
        <v>78.30984504504504</v>
      </c>
      <c r="S24" s="6">
        <f t="shared" si="7"/>
        <v>298.9447436164736</v>
      </c>
    </row>
    <row r="25" spans="3:19" ht="15">
      <c r="C25" s="5">
        <f t="shared" si="8"/>
        <v>12</v>
      </c>
      <c r="D25" s="6">
        <f t="shared" si="9"/>
        <v>6666.666000000003</v>
      </c>
      <c r="E25" s="6">
        <f t="shared" si="0"/>
        <v>277.77774999999997</v>
      </c>
      <c r="F25" s="6">
        <f t="shared" si="1"/>
        <v>94.79954954954957</v>
      </c>
      <c r="G25" s="6">
        <f t="shared" si="2"/>
        <v>372.57729954954954</v>
      </c>
      <c r="I25" s="5">
        <f t="shared" si="10"/>
        <v>12</v>
      </c>
      <c r="J25" s="6">
        <f t="shared" si="11"/>
        <v>4666.666199999998</v>
      </c>
      <c r="K25" s="6">
        <f>IF(AND(I25&lt;=$B$4,J24&gt;($B$7/$B$4)),$B$7/$B$4,($B$7-SUM($K$14:K24)))</f>
        <v>277.77774999999997</v>
      </c>
      <c r="L25" s="6">
        <f t="shared" si="3"/>
        <v>67.49727927927923</v>
      </c>
      <c r="M25" s="28">
        <f t="shared" si="4"/>
        <v>345.2750292792792</v>
      </c>
      <c r="O25" s="5">
        <f t="shared" si="12"/>
        <v>12</v>
      </c>
      <c r="P25" s="6">
        <f t="shared" si="14"/>
        <v>5295.237565714287</v>
      </c>
      <c r="Q25" s="6">
        <f t="shared" si="5"/>
        <v>220.63489857142858</v>
      </c>
      <c r="R25" s="6">
        <f t="shared" si="6"/>
        <v>75.29792792792792</v>
      </c>
      <c r="S25" s="6">
        <f t="shared" si="7"/>
        <v>295.9328264993565</v>
      </c>
    </row>
    <row r="26" spans="3:19" ht="15">
      <c r="C26" s="5">
        <f t="shared" si="8"/>
        <v>13</v>
      </c>
      <c r="D26" s="6">
        <f t="shared" si="9"/>
        <v>6388.888250000003</v>
      </c>
      <c r="E26" s="6">
        <f t="shared" si="0"/>
        <v>277.77774999999997</v>
      </c>
      <c r="F26" s="6">
        <f t="shared" si="1"/>
        <v>91.00756756756759</v>
      </c>
      <c r="G26" s="6">
        <f t="shared" si="2"/>
        <v>368.7853175675676</v>
      </c>
      <c r="I26" s="5">
        <f t="shared" si="10"/>
        <v>13</v>
      </c>
      <c r="J26" s="6">
        <f t="shared" si="11"/>
        <v>4388.888449999998</v>
      </c>
      <c r="K26" s="6">
        <f>IF(AND(I26&lt;=$B$4,J25&gt;($B$7/$B$4)),$B$7/$B$4,($B$7-SUM($K$14:K25)))</f>
        <v>277.77774999999997</v>
      </c>
      <c r="L26" s="6">
        <f t="shared" si="3"/>
        <v>63.70529729729725</v>
      </c>
      <c r="M26" s="28">
        <f t="shared" si="4"/>
        <v>341.4830472972972</v>
      </c>
      <c r="O26" s="5">
        <f t="shared" si="12"/>
        <v>13</v>
      </c>
      <c r="P26" s="6">
        <f t="shared" si="14"/>
        <v>5074.602667142858</v>
      </c>
      <c r="Q26" s="6">
        <f t="shared" si="5"/>
        <v>220.63489857142858</v>
      </c>
      <c r="R26" s="6">
        <f t="shared" si="6"/>
        <v>72.2860108108108</v>
      </c>
      <c r="S26" s="6">
        <f t="shared" si="7"/>
        <v>292.92090938223936</v>
      </c>
    </row>
    <row r="27" spans="3:19" ht="15">
      <c r="C27" s="5">
        <f t="shared" si="8"/>
        <v>14</v>
      </c>
      <c r="D27" s="6">
        <f t="shared" si="9"/>
        <v>6111.1105000000025</v>
      </c>
      <c r="E27" s="6">
        <f t="shared" si="0"/>
        <v>277.77774999999997</v>
      </c>
      <c r="F27" s="6">
        <f t="shared" si="1"/>
        <v>87.2155855855856</v>
      </c>
      <c r="G27" s="6">
        <f t="shared" si="2"/>
        <v>364.99333558558556</v>
      </c>
      <c r="I27" s="5">
        <f t="shared" si="10"/>
        <v>14</v>
      </c>
      <c r="J27" s="6">
        <f t="shared" si="11"/>
        <v>4111.110699999997</v>
      </c>
      <c r="K27" s="6">
        <f>IF(AND(I27&lt;=$B$4,J26&gt;($B$7/$B$4)),$B$7/$B$4,($B$7-SUM($K$14:K26)))</f>
        <v>277.77774999999997</v>
      </c>
      <c r="L27" s="6">
        <f t="shared" si="3"/>
        <v>59.913315315315266</v>
      </c>
      <c r="M27" s="28">
        <f t="shared" si="4"/>
        <v>337.69106531531526</v>
      </c>
      <c r="O27" s="5">
        <f t="shared" si="12"/>
        <v>14</v>
      </c>
      <c r="P27" s="6">
        <f t="shared" si="14"/>
        <v>4853.96776857143</v>
      </c>
      <c r="Q27" s="6">
        <f t="shared" si="5"/>
        <v>220.63489857142858</v>
      </c>
      <c r="R27" s="6">
        <f t="shared" si="6"/>
        <v>69.27409369369369</v>
      </c>
      <c r="S27" s="6">
        <f t="shared" si="7"/>
        <v>289.90899226512227</v>
      </c>
    </row>
    <row r="28" spans="3:19" ht="15">
      <c r="C28" s="5">
        <f t="shared" si="8"/>
        <v>15</v>
      </c>
      <c r="D28" s="6">
        <f t="shared" si="9"/>
        <v>5833.332750000002</v>
      </c>
      <c r="E28" s="6">
        <f t="shared" si="0"/>
        <v>277.77774999999997</v>
      </c>
      <c r="F28" s="6">
        <f t="shared" si="1"/>
        <v>83.42360360360361</v>
      </c>
      <c r="G28" s="6">
        <f t="shared" si="2"/>
        <v>361.2013536036036</v>
      </c>
      <c r="I28" s="5">
        <f t="shared" si="10"/>
        <v>15</v>
      </c>
      <c r="J28" s="6">
        <f t="shared" si="11"/>
        <v>3833.3329499999973</v>
      </c>
      <c r="K28" s="6">
        <f>IF(AND(I28&lt;=$B$4,J27&gt;($B$7/$B$4)),$B$7/$B$4,($B$7-SUM($K$14:K27)))</f>
        <v>277.77774999999997</v>
      </c>
      <c r="L28" s="6">
        <f t="shared" si="3"/>
        <v>56.121333333333276</v>
      </c>
      <c r="M28" s="28">
        <f t="shared" si="4"/>
        <v>333.89908333333324</v>
      </c>
      <c r="O28" s="5">
        <f t="shared" si="12"/>
        <v>15</v>
      </c>
      <c r="P28" s="6">
        <f t="shared" si="14"/>
        <v>4633.332870000001</v>
      </c>
      <c r="Q28" s="6">
        <f t="shared" si="5"/>
        <v>220.63489857142858</v>
      </c>
      <c r="R28" s="6">
        <f t="shared" si="6"/>
        <v>66.26217657657658</v>
      </c>
      <c r="S28" s="6">
        <f t="shared" si="7"/>
        <v>286.8970751480052</v>
      </c>
    </row>
    <row r="29" spans="3:19" ht="15">
      <c r="C29" s="5">
        <f t="shared" si="8"/>
        <v>16</v>
      </c>
      <c r="D29" s="6">
        <f t="shared" si="9"/>
        <v>5555.555000000002</v>
      </c>
      <c r="E29" s="6">
        <f t="shared" si="0"/>
        <v>277.77774999999997</v>
      </c>
      <c r="F29" s="6">
        <f t="shared" si="1"/>
        <v>79.63162162162163</v>
      </c>
      <c r="G29" s="6">
        <f t="shared" si="2"/>
        <v>357.40937162162163</v>
      </c>
      <c r="I29" s="5">
        <f t="shared" si="10"/>
        <v>16</v>
      </c>
      <c r="J29" s="6">
        <f t="shared" si="11"/>
        <v>3555.555199999997</v>
      </c>
      <c r="K29" s="6">
        <f>IF(AND(I29&lt;=$B$4,J28&gt;($B$7/$B$4)),$B$7/$B$4,($B$7-SUM($K$14:K28)))</f>
        <v>277.77774999999997</v>
      </c>
      <c r="L29" s="6">
        <f t="shared" si="3"/>
        <v>52.3293513513513</v>
      </c>
      <c r="M29" s="28">
        <f t="shared" si="4"/>
        <v>330.1071013513513</v>
      </c>
      <c r="O29" s="5">
        <f t="shared" si="12"/>
        <v>16</v>
      </c>
      <c r="P29" s="6">
        <f t="shared" si="14"/>
        <v>4412.697971428573</v>
      </c>
      <c r="Q29" s="6">
        <f t="shared" si="5"/>
        <v>220.63489857142858</v>
      </c>
      <c r="R29" s="6">
        <f t="shared" si="6"/>
        <v>63.25025945945945</v>
      </c>
      <c r="S29" s="6">
        <f t="shared" si="7"/>
        <v>283.885158030888</v>
      </c>
    </row>
    <row r="30" spans="3:19" ht="15">
      <c r="C30" s="5">
        <f t="shared" si="8"/>
        <v>17</v>
      </c>
      <c r="D30" s="6">
        <f t="shared" si="9"/>
        <v>5277.777250000002</v>
      </c>
      <c r="E30" s="6">
        <f t="shared" si="0"/>
        <v>277.77774999999997</v>
      </c>
      <c r="F30" s="6">
        <f t="shared" si="1"/>
        <v>75.83963963963964</v>
      </c>
      <c r="G30" s="6">
        <f t="shared" si="2"/>
        <v>353.6173896396396</v>
      </c>
      <c r="I30" s="5">
        <f t="shared" si="10"/>
        <v>17</v>
      </c>
      <c r="J30" s="6">
        <f t="shared" si="11"/>
        <v>3277.777449999997</v>
      </c>
      <c r="K30" s="6">
        <f>IF(AND(I30&lt;=$B$4,J29&gt;($B$7/$B$4)),$B$7/$B$4,($B$7-SUM($K$14:K29)))</f>
        <v>277.77774999999997</v>
      </c>
      <c r="L30" s="6">
        <f t="shared" si="3"/>
        <v>48.537369369369316</v>
      </c>
      <c r="M30" s="28">
        <f t="shared" si="4"/>
        <v>326.3151193693693</v>
      </c>
      <c r="O30" s="5">
        <f t="shared" si="12"/>
        <v>17</v>
      </c>
      <c r="P30" s="6">
        <f t="shared" si="14"/>
        <v>4192.063072857144</v>
      </c>
      <c r="Q30" s="6">
        <f t="shared" si="5"/>
        <v>220.63489857142858</v>
      </c>
      <c r="R30" s="6">
        <f t="shared" si="6"/>
        <v>60.23834234234234</v>
      </c>
      <c r="S30" s="6">
        <f t="shared" si="7"/>
        <v>280.8732409137709</v>
      </c>
    </row>
    <row r="31" spans="3:19" ht="15">
      <c r="C31" s="5">
        <f t="shared" si="8"/>
        <v>18</v>
      </c>
      <c r="D31" s="6">
        <f t="shared" si="9"/>
        <v>4999.999500000002</v>
      </c>
      <c r="E31" s="6">
        <f t="shared" si="0"/>
        <v>277.77774999999997</v>
      </c>
      <c r="F31" s="6">
        <f t="shared" si="1"/>
        <v>72.04765765765767</v>
      </c>
      <c r="G31" s="6">
        <f t="shared" si="2"/>
        <v>349.82540765765765</v>
      </c>
      <c r="I31" s="5">
        <f t="shared" si="10"/>
        <v>18</v>
      </c>
      <c r="J31" s="6">
        <f t="shared" si="11"/>
        <v>2999.9996999999967</v>
      </c>
      <c r="K31" s="6">
        <f>IF(AND(I31&lt;=$B$4,J30&gt;($B$7/$B$4)),$B$7/$B$4,($B$7-SUM($K$14:K30)))</f>
        <v>277.77774999999997</v>
      </c>
      <c r="L31" s="6">
        <f t="shared" si="3"/>
        <v>44.74538738738733</v>
      </c>
      <c r="M31" s="28">
        <f t="shared" si="4"/>
        <v>322.5231373873873</v>
      </c>
      <c r="O31" s="5">
        <f t="shared" si="12"/>
        <v>18</v>
      </c>
      <c r="P31" s="6">
        <f t="shared" si="14"/>
        <v>3971.4281742857156</v>
      </c>
      <c r="Q31" s="6">
        <f t="shared" si="5"/>
        <v>220.63489857142858</v>
      </c>
      <c r="R31" s="6">
        <f t="shared" si="6"/>
        <v>57.22642522522523</v>
      </c>
      <c r="S31" s="6">
        <f t="shared" si="7"/>
        <v>277.8613237966538</v>
      </c>
    </row>
    <row r="32" spans="3:19" ht="15">
      <c r="C32" s="5">
        <f t="shared" si="8"/>
        <v>19</v>
      </c>
      <c r="D32" s="6">
        <f t="shared" si="9"/>
        <v>4722.2217500000015</v>
      </c>
      <c r="E32" s="6">
        <f t="shared" si="0"/>
        <v>277.77774999999997</v>
      </c>
      <c r="F32" s="6">
        <f t="shared" si="1"/>
        <v>68.25567567567568</v>
      </c>
      <c r="G32" s="6">
        <f t="shared" si="2"/>
        <v>346.03342567567563</v>
      </c>
      <c r="I32" s="5">
        <f t="shared" si="10"/>
        <v>19</v>
      </c>
      <c r="J32" s="6">
        <f t="shared" si="11"/>
        <v>2722.2219499999965</v>
      </c>
      <c r="K32" s="6">
        <f>IF(AND(I32&lt;=$B$4,J31&gt;($B$7/$B$4)),$B$7/$B$4,($B$7-SUM($K$14:K31)))</f>
        <v>277.77774999999997</v>
      </c>
      <c r="L32" s="6">
        <f t="shared" si="3"/>
        <v>40.95340540540535</v>
      </c>
      <c r="M32" s="28">
        <f t="shared" si="4"/>
        <v>318.73115540540533</v>
      </c>
      <c r="O32" s="5">
        <f t="shared" si="12"/>
        <v>19</v>
      </c>
      <c r="P32" s="6">
        <f t="shared" si="14"/>
        <v>3750.793275714287</v>
      </c>
      <c r="Q32" s="6">
        <f t="shared" si="5"/>
        <v>220.63489857142858</v>
      </c>
      <c r="R32" s="6">
        <f t="shared" si="6"/>
        <v>54.214508108108106</v>
      </c>
      <c r="S32" s="6">
        <f t="shared" si="7"/>
        <v>274.8494066795367</v>
      </c>
    </row>
    <row r="33" spans="3:19" ht="15">
      <c r="C33" s="5">
        <f t="shared" si="8"/>
        <v>20</v>
      </c>
      <c r="D33" s="6">
        <f t="shared" si="9"/>
        <v>4444.444000000001</v>
      </c>
      <c r="E33" s="6">
        <f t="shared" si="0"/>
        <v>277.77774999999997</v>
      </c>
      <c r="F33" s="6">
        <f t="shared" si="1"/>
        <v>64.4636936936937</v>
      </c>
      <c r="G33" s="6">
        <f t="shared" si="2"/>
        <v>342.24144369369367</v>
      </c>
      <c r="I33" s="5">
        <f t="shared" si="10"/>
        <v>20</v>
      </c>
      <c r="J33" s="6">
        <f t="shared" si="11"/>
        <v>2444.4441999999963</v>
      </c>
      <c r="K33" s="6">
        <f>IF(AND(I33&lt;=$B$4,J32&gt;($B$7/$B$4)),$B$7/$B$4,($B$7-SUM($K$14:K32)))</f>
        <v>277.77774999999997</v>
      </c>
      <c r="L33" s="6">
        <f t="shared" si="3"/>
        <v>37.161423423423365</v>
      </c>
      <c r="M33" s="28">
        <f t="shared" si="4"/>
        <v>314.9391734234233</v>
      </c>
      <c r="O33" s="5">
        <f t="shared" si="12"/>
        <v>20</v>
      </c>
      <c r="P33" s="6">
        <f t="shared" si="14"/>
        <v>3530.1583771428586</v>
      </c>
      <c r="Q33" s="6">
        <f t="shared" si="5"/>
        <v>220.63489857142858</v>
      </c>
      <c r="R33" s="6">
        <f t="shared" si="6"/>
        <v>51.20259099099099</v>
      </c>
      <c r="S33" s="6">
        <f t="shared" si="7"/>
        <v>271.8374895624196</v>
      </c>
    </row>
    <row r="34" spans="3:19" ht="15">
      <c r="C34" s="5">
        <f t="shared" si="8"/>
        <v>21</v>
      </c>
      <c r="D34" s="6">
        <f t="shared" si="9"/>
        <v>4166.666250000001</v>
      </c>
      <c r="E34" s="6">
        <f t="shared" si="0"/>
        <v>277.77774999999997</v>
      </c>
      <c r="F34" s="6">
        <f t="shared" si="1"/>
        <v>60.67171171171171</v>
      </c>
      <c r="G34" s="6">
        <f t="shared" si="2"/>
        <v>338.4494617117117</v>
      </c>
      <c r="I34" s="5">
        <f t="shared" si="10"/>
        <v>21</v>
      </c>
      <c r="J34" s="6">
        <f t="shared" si="11"/>
        <v>2166.666449999996</v>
      </c>
      <c r="K34" s="6">
        <f>IF(AND(I34&lt;=$B$4,J33&gt;($B$7/$B$4)),$B$7/$B$4,($B$7-SUM($K$14:K33)))</f>
        <v>277.77774999999997</v>
      </c>
      <c r="L34" s="6">
        <f t="shared" si="3"/>
        <v>33.36944144144138</v>
      </c>
      <c r="M34" s="28">
        <f t="shared" si="4"/>
        <v>311.14719144144135</v>
      </c>
      <c r="O34" s="5">
        <f t="shared" si="12"/>
        <v>21</v>
      </c>
      <c r="P34" s="6">
        <f t="shared" si="14"/>
        <v>3309.52347857143</v>
      </c>
      <c r="Q34" s="6">
        <f t="shared" si="5"/>
        <v>220.63489857142858</v>
      </c>
      <c r="R34" s="6">
        <f t="shared" si="6"/>
        <v>48.190673873873884</v>
      </c>
      <c r="S34" s="6">
        <f t="shared" si="7"/>
        <v>268.82557244530244</v>
      </c>
    </row>
    <row r="35" spans="3:19" ht="15">
      <c r="C35" s="5">
        <f t="shared" si="8"/>
        <v>22</v>
      </c>
      <c r="D35" s="6">
        <f t="shared" si="9"/>
        <v>3888.888500000001</v>
      </c>
      <c r="E35" s="6">
        <f t="shared" si="0"/>
        <v>277.77774999999997</v>
      </c>
      <c r="F35" s="6">
        <f t="shared" si="1"/>
        <v>56.879729729729725</v>
      </c>
      <c r="G35" s="6">
        <f t="shared" si="2"/>
        <v>334.6574797297297</v>
      </c>
      <c r="I35" s="5">
        <f t="shared" si="10"/>
        <v>22</v>
      </c>
      <c r="J35" s="6">
        <f t="shared" si="11"/>
        <v>1888.888699999996</v>
      </c>
      <c r="K35" s="6">
        <f>IF(AND(I35&lt;=$B$4,J34&gt;($B$7/$B$4)),$B$7/$B$4,($B$7-SUM($K$14:K34)))</f>
        <v>277.77774999999997</v>
      </c>
      <c r="L35" s="6">
        <f t="shared" si="3"/>
        <v>29.577459459459394</v>
      </c>
      <c r="M35" s="28">
        <f t="shared" si="4"/>
        <v>307.3552094594594</v>
      </c>
      <c r="O35" s="5">
        <f t="shared" si="12"/>
        <v>22</v>
      </c>
      <c r="P35" s="6">
        <f t="shared" si="14"/>
        <v>3088.8885800000016</v>
      </c>
      <c r="Q35" s="6">
        <f t="shared" si="5"/>
        <v>220.63489857142858</v>
      </c>
      <c r="R35" s="6">
        <f t="shared" si="6"/>
        <v>45.17875675675677</v>
      </c>
      <c r="S35" s="6">
        <f t="shared" si="7"/>
        <v>265.81365532818535</v>
      </c>
    </row>
    <row r="36" spans="3:19" ht="15">
      <c r="C36" s="5">
        <f t="shared" si="8"/>
        <v>23</v>
      </c>
      <c r="D36" s="6">
        <f t="shared" si="9"/>
        <v>3611.1107500000007</v>
      </c>
      <c r="E36" s="6">
        <f t="shared" si="0"/>
        <v>277.77774999999997</v>
      </c>
      <c r="F36" s="6">
        <f t="shared" si="1"/>
        <v>53.08774774774775</v>
      </c>
      <c r="G36" s="6">
        <f t="shared" si="2"/>
        <v>330.8654977477477</v>
      </c>
      <c r="I36" s="5">
        <f t="shared" si="10"/>
        <v>23</v>
      </c>
      <c r="J36" s="6">
        <f t="shared" si="11"/>
        <v>1611.1109499999961</v>
      </c>
      <c r="K36" s="6">
        <f>IF(AND(I36&lt;=$B$4,J35&gt;($B$7/$B$4)),$B$7/$B$4,($B$7-SUM($K$14:K35)))</f>
        <v>277.77774999999997</v>
      </c>
      <c r="L36" s="6">
        <f t="shared" si="3"/>
        <v>25.785477477477418</v>
      </c>
      <c r="M36" s="28">
        <f t="shared" si="4"/>
        <v>303.56322747747737</v>
      </c>
      <c r="O36" s="5">
        <f t="shared" si="12"/>
        <v>23</v>
      </c>
      <c r="P36" s="6">
        <f t="shared" si="14"/>
        <v>2868.253681428573</v>
      </c>
      <c r="Q36" s="6">
        <f t="shared" si="5"/>
        <v>220.63489857142858</v>
      </c>
      <c r="R36" s="6">
        <f t="shared" si="6"/>
        <v>42.16683963963965</v>
      </c>
      <c r="S36" s="6">
        <f t="shared" si="7"/>
        <v>262.80173821106825</v>
      </c>
    </row>
    <row r="37" spans="3:19" ht="15">
      <c r="C37" s="5">
        <f t="shared" si="8"/>
        <v>24</v>
      </c>
      <c r="D37" s="6">
        <f t="shared" si="9"/>
        <v>3333.3330000000005</v>
      </c>
      <c r="E37" s="6">
        <f t="shared" si="0"/>
        <v>277.77774999999997</v>
      </c>
      <c r="F37" s="6">
        <f t="shared" si="1"/>
        <v>49.295765765765765</v>
      </c>
      <c r="G37" s="6">
        <f t="shared" si="2"/>
        <v>327.0735157657657</v>
      </c>
      <c r="I37" s="5">
        <f t="shared" si="10"/>
        <v>24</v>
      </c>
      <c r="J37" s="6">
        <f t="shared" si="11"/>
        <v>1333.3331999999962</v>
      </c>
      <c r="K37" s="6">
        <f>IF(AND(I37&lt;=$B$4,J36&gt;($B$7/$B$4)),$B$7/$B$4,($B$7-SUM($K$14:K36)))</f>
        <v>277.77774999999997</v>
      </c>
      <c r="L37" s="6">
        <f t="shared" si="3"/>
        <v>21.993495495495438</v>
      </c>
      <c r="M37" s="28">
        <f t="shared" si="4"/>
        <v>299.7712454954954</v>
      </c>
      <c r="O37" s="5">
        <f t="shared" si="12"/>
        <v>24</v>
      </c>
      <c r="P37" s="6">
        <f t="shared" si="14"/>
        <v>2647.6187828571447</v>
      </c>
      <c r="Q37" s="6">
        <f t="shared" si="5"/>
        <v>220.63489857142858</v>
      </c>
      <c r="R37" s="6">
        <f t="shared" si="6"/>
        <v>39.15492252252253</v>
      </c>
      <c r="S37" s="6">
        <f>Q37+R37</f>
        <v>259.7898210939511</v>
      </c>
    </row>
    <row r="38" spans="3:19" ht="15">
      <c r="C38" s="5">
        <f t="shared" si="8"/>
        <v>25</v>
      </c>
      <c r="D38" s="6">
        <f t="shared" si="9"/>
        <v>3055.5552500000003</v>
      </c>
      <c r="E38" s="6">
        <f t="shared" si="0"/>
        <v>277.77774999999997</v>
      </c>
      <c r="F38" s="6">
        <f t="shared" si="1"/>
        <v>45.503783783783774</v>
      </c>
      <c r="G38" s="6">
        <f t="shared" si="2"/>
        <v>323.28153378378374</v>
      </c>
      <c r="I38" s="5">
        <f t="shared" si="10"/>
        <v>25</v>
      </c>
      <c r="J38" s="6">
        <f t="shared" si="11"/>
        <v>1055.5554499999962</v>
      </c>
      <c r="K38" s="6">
        <f>IF(AND(I38&lt;=$B$4,J37&gt;($B$7/$B$4)),$B$7/$B$4,($B$7-SUM($K$14:K37)))</f>
        <v>277.77774999999997</v>
      </c>
      <c r="L38" s="6">
        <f t="shared" si="3"/>
        <v>18.201513513513458</v>
      </c>
      <c r="M38" s="28">
        <f t="shared" si="4"/>
        <v>295.97926351351344</v>
      </c>
      <c r="O38" s="5">
        <f t="shared" si="12"/>
        <v>25</v>
      </c>
      <c r="P38" s="6">
        <f t="shared" si="14"/>
        <v>2426.983884285716</v>
      </c>
      <c r="Q38" s="6">
        <f t="shared" si="5"/>
        <v>220.63489857142858</v>
      </c>
      <c r="R38" s="6">
        <f t="shared" si="6"/>
        <v>36.14300540540542</v>
      </c>
      <c r="S38" s="6">
        <f t="shared" si="7"/>
        <v>256.777903976834</v>
      </c>
    </row>
    <row r="39" spans="3:19" ht="15">
      <c r="C39" s="5">
        <f t="shared" si="8"/>
        <v>26</v>
      </c>
      <c r="D39" s="6">
        <f t="shared" si="9"/>
        <v>2777.7775</v>
      </c>
      <c r="E39" s="6">
        <f t="shared" si="0"/>
        <v>277.77774999999997</v>
      </c>
      <c r="F39" s="6">
        <f t="shared" si="1"/>
        <v>41.71180180180179</v>
      </c>
      <c r="G39" s="6">
        <f t="shared" si="2"/>
        <v>319.4895518018018</v>
      </c>
      <c r="I39" s="5">
        <f t="shared" si="10"/>
        <v>26</v>
      </c>
      <c r="J39" s="6">
        <f t="shared" si="11"/>
        <v>777.7776999999962</v>
      </c>
      <c r="K39" s="6">
        <f>IF(AND(I39&lt;=$B$4,J38&gt;($B$7/$B$4)),$B$7/$B$4,($B$7-SUM($K$14:K38)))</f>
        <v>277.77774999999997</v>
      </c>
      <c r="L39" s="6">
        <f t="shared" si="3"/>
        <v>14.409531531531476</v>
      </c>
      <c r="M39" s="28">
        <f t="shared" si="4"/>
        <v>292.1872815315314</v>
      </c>
      <c r="O39" s="5">
        <f t="shared" si="12"/>
        <v>26</v>
      </c>
      <c r="P39" s="6">
        <f t="shared" si="14"/>
        <v>2206.3489857142877</v>
      </c>
      <c r="Q39" s="6">
        <f t="shared" si="5"/>
        <v>220.63489857142858</v>
      </c>
      <c r="R39" s="6">
        <f t="shared" si="6"/>
        <v>33.1310882882883</v>
      </c>
      <c r="S39" s="6">
        <f t="shared" si="7"/>
        <v>253.7659868597169</v>
      </c>
    </row>
    <row r="40" spans="3:19" ht="15">
      <c r="C40" s="5">
        <f t="shared" si="8"/>
        <v>27</v>
      </c>
      <c r="D40" s="6">
        <f t="shared" si="9"/>
        <v>2499.99975</v>
      </c>
      <c r="E40" s="6">
        <f t="shared" si="0"/>
        <v>277.77774999999997</v>
      </c>
      <c r="F40" s="6">
        <f t="shared" si="1"/>
        <v>37.919819819819814</v>
      </c>
      <c r="G40" s="6">
        <f t="shared" si="2"/>
        <v>315.69756981981976</v>
      </c>
      <c r="I40" s="5">
        <f t="shared" si="10"/>
        <v>27</v>
      </c>
      <c r="J40" s="6">
        <f t="shared" si="11"/>
        <v>499.99994999999626</v>
      </c>
      <c r="K40" s="6">
        <f>IF(AND(I40&lt;=$B$4,J39&gt;($B$7/$B$4)),$B$7/$B$4,($B$7-SUM($K$14:K39)))</f>
        <v>277.77774999999997</v>
      </c>
      <c r="L40" s="6">
        <f t="shared" si="3"/>
        <v>10.617549549549496</v>
      </c>
      <c r="M40" s="28">
        <f t="shared" si="4"/>
        <v>288.39529954954946</v>
      </c>
      <c r="O40" s="5">
        <f t="shared" si="12"/>
        <v>27</v>
      </c>
      <c r="P40" s="6">
        <f t="shared" si="14"/>
        <v>1985.7140871428592</v>
      </c>
      <c r="Q40" s="6">
        <f t="shared" si="5"/>
        <v>220.63489857142858</v>
      </c>
      <c r="R40" s="6">
        <f t="shared" si="6"/>
        <v>30.11917117117119</v>
      </c>
      <c r="S40" s="6">
        <f t="shared" si="7"/>
        <v>250.75406974259977</v>
      </c>
    </row>
    <row r="41" spans="3:19" ht="15">
      <c r="C41" s="5">
        <f t="shared" si="8"/>
        <v>28</v>
      </c>
      <c r="D41" s="6">
        <f t="shared" si="9"/>
        <v>2222.2219999999998</v>
      </c>
      <c r="E41" s="6">
        <f t="shared" si="0"/>
        <v>277.77774999999997</v>
      </c>
      <c r="F41" s="6">
        <f t="shared" si="1"/>
        <v>34.12783783783782</v>
      </c>
      <c r="G41" s="6">
        <f t="shared" si="2"/>
        <v>311.9055878378378</v>
      </c>
      <c r="I41" s="5">
        <f t="shared" si="10"/>
        <v>28</v>
      </c>
      <c r="J41" s="6">
        <f t="shared" si="11"/>
        <v>222.2221999999963</v>
      </c>
      <c r="K41" s="6">
        <f>IF(AND(I41&lt;=$B$4,J40&gt;($B$7/$B$4)),$B$7/$B$4,($B$7-SUM($K$14:K40)))</f>
        <v>277.77774999999997</v>
      </c>
      <c r="L41" s="6">
        <f t="shared" si="3"/>
        <v>6.825567567567514</v>
      </c>
      <c r="M41" s="28">
        <f>K41+L41</f>
        <v>284.6033175675675</v>
      </c>
      <c r="O41" s="5">
        <f t="shared" si="12"/>
        <v>28</v>
      </c>
      <c r="P41" s="6">
        <f t="shared" si="14"/>
        <v>1765.0791885714307</v>
      </c>
      <c r="Q41" s="6">
        <f t="shared" si="5"/>
        <v>220.63489857142858</v>
      </c>
      <c r="R41" s="6">
        <f t="shared" si="6"/>
        <v>27.10725405405407</v>
      </c>
      <c r="S41" s="6">
        <f>Q41+R41</f>
        <v>247.74215262548265</v>
      </c>
    </row>
    <row r="42" spans="3:19" ht="15">
      <c r="C42" s="5">
        <f t="shared" si="8"/>
        <v>29</v>
      </c>
      <c r="D42" s="6">
        <f t="shared" si="9"/>
        <v>1944.4442499999998</v>
      </c>
      <c r="E42" s="6">
        <f t="shared" si="0"/>
        <v>277.77774999999997</v>
      </c>
      <c r="F42" s="6">
        <f t="shared" si="1"/>
        <v>30.335855855855844</v>
      </c>
      <c r="G42" s="6">
        <f t="shared" si="2"/>
        <v>308.11360585585584</v>
      </c>
      <c r="I42" s="5">
        <f t="shared" si="10"/>
        <v>29</v>
      </c>
      <c r="J42" s="6">
        <f t="shared" si="11"/>
        <v>0</v>
      </c>
      <c r="K42" s="6">
        <f>IF(AND(I42&lt;=$B$4,J41&gt;($B$7/$B$4)),$B$7/$B$4,($B$7-SUM($K$14:K41)))</f>
        <v>222.22220000000016</v>
      </c>
      <c r="L42" s="6">
        <f t="shared" si="3"/>
        <v>3.0335855855855343</v>
      </c>
      <c r="M42" s="28">
        <f>K42+L42</f>
        <v>225.2557855855857</v>
      </c>
      <c r="O42" s="5">
        <f t="shared" si="12"/>
        <v>29</v>
      </c>
      <c r="P42" s="6">
        <f t="shared" si="14"/>
        <v>1544.4442900000022</v>
      </c>
      <c r="Q42" s="6">
        <f t="shared" si="5"/>
        <v>220.63489857142858</v>
      </c>
      <c r="R42" s="6">
        <f t="shared" si="6"/>
        <v>24.09533693693696</v>
      </c>
      <c r="S42" s="6">
        <f>Q42+R42</f>
        <v>244.73023550836552</v>
      </c>
    </row>
    <row r="43" spans="3:19" ht="15">
      <c r="C43" s="5">
        <f t="shared" si="8"/>
        <v>30</v>
      </c>
      <c r="D43" s="6">
        <f t="shared" si="9"/>
        <v>1666.6664999999998</v>
      </c>
      <c r="E43" s="6">
        <f t="shared" si="0"/>
        <v>277.77774999999997</v>
      </c>
      <c r="F43" s="6">
        <f t="shared" si="1"/>
        <v>26.543873873873864</v>
      </c>
      <c r="G43" s="6">
        <f t="shared" si="2"/>
        <v>304.3216238738738</v>
      </c>
      <c r="I43" s="5">
        <f t="shared" si="10"/>
        <v>30</v>
      </c>
      <c r="J43" s="6">
        <f t="shared" si="11"/>
        <v>0</v>
      </c>
      <c r="K43" s="6">
        <f>IF(AND(I43&lt;=$B$4,J42&gt;($B$7/$B$4)),$B$7/$B$4,($B$7-SUM($K$14:K42)))</f>
        <v>0</v>
      </c>
      <c r="L43" s="6">
        <f t="shared" si="3"/>
        <v>0</v>
      </c>
      <c r="M43" s="28">
        <f t="shared" si="4"/>
        <v>0</v>
      </c>
      <c r="O43" s="5">
        <f t="shared" si="12"/>
        <v>30</v>
      </c>
      <c r="P43" s="6">
        <f t="shared" si="14"/>
        <v>1323.8093914285737</v>
      </c>
      <c r="Q43" s="6">
        <f t="shared" si="5"/>
        <v>220.63489857142858</v>
      </c>
      <c r="R43" s="6">
        <f t="shared" si="6"/>
        <v>21.08341981981984</v>
      </c>
      <c r="S43" s="6">
        <f aca="true" t="shared" si="15" ref="S43:S49">Q43+R43</f>
        <v>241.71831839124843</v>
      </c>
    </row>
    <row r="44" spans="3:19" ht="15">
      <c r="C44" s="5">
        <f t="shared" si="8"/>
        <v>31</v>
      </c>
      <c r="D44" s="6">
        <f t="shared" si="9"/>
        <v>1388.8887499999998</v>
      </c>
      <c r="E44" s="6">
        <f t="shared" si="0"/>
        <v>277.77774999999997</v>
      </c>
      <c r="F44" s="6">
        <f t="shared" si="1"/>
        <v>22.751891891891884</v>
      </c>
      <c r="G44" s="6">
        <f t="shared" si="2"/>
        <v>300.52964189189186</v>
      </c>
      <c r="I44" s="5">
        <f t="shared" si="10"/>
        <v>31</v>
      </c>
      <c r="J44" s="6">
        <f t="shared" si="11"/>
        <v>0</v>
      </c>
      <c r="K44" s="6">
        <f>IF(AND(I44&lt;=$B$4,J43&gt;($B$7/$B$4)),$B$7/$B$4,($B$7-SUM($K$14:K43)))</f>
        <v>0</v>
      </c>
      <c r="L44" s="6">
        <f t="shared" si="3"/>
        <v>0</v>
      </c>
      <c r="M44" s="28">
        <f t="shared" si="4"/>
        <v>0</v>
      </c>
      <c r="O44" s="5">
        <f t="shared" si="12"/>
        <v>31</v>
      </c>
      <c r="P44" s="6">
        <f t="shared" si="14"/>
        <v>1103.1744928571452</v>
      </c>
      <c r="Q44" s="6">
        <f t="shared" si="5"/>
        <v>220.63489857142858</v>
      </c>
      <c r="R44" s="6">
        <f t="shared" si="6"/>
        <v>18.071502702702727</v>
      </c>
      <c r="S44" s="6">
        <f t="shared" si="15"/>
        <v>238.7064012741313</v>
      </c>
    </row>
    <row r="45" spans="3:19" ht="15">
      <c r="C45" s="5">
        <f t="shared" si="8"/>
        <v>32</v>
      </c>
      <c r="D45" s="6">
        <f t="shared" si="9"/>
        <v>1111.1109999999999</v>
      </c>
      <c r="E45" s="6">
        <f t="shared" si="0"/>
        <v>277.77774999999997</v>
      </c>
      <c r="F45" s="6">
        <f t="shared" si="1"/>
        <v>18.9599099099099</v>
      </c>
      <c r="G45" s="6">
        <f t="shared" si="2"/>
        <v>296.7376599099099</v>
      </c>
      <c r="I45" s="5">
        <f t="shared" si="10"/>
        <v>32</v>
      </c>
      <c r="J45" s="6">
        <f t="shared" si="11"/>
        <v>0</v>
      </c>
      <c r="K45" s="6">
        <f>IF(AND(I45&lt;=$B$4,J44&gt;($B$7/$B$4)),$B$7/$B$4,($B$7-SUM($K$14:K44)))</f>
        <v>0</v>
      </c>
      <c r="L45" s="6">
        <f t="shared" si="3"/>
        <v>0</v>
      </c>
      <c r="M45" s="28">
        <f t="shared" si="4"/>
        <v>0</v>
      </c>
      <c r="O45" s="5">
        <f t="shared" si="12"/>
        <v>32</v>
      </c>
      <c r="P45" s="6">
        <f t="shared" si="14"/>
        <v>882.5395942857166</v>
      </c>
      <c r="Q45" s="6">
        <f t="shared" si="5"/>
        <v>220.63489857142858</v>
      </c>
      <c r="R45" s="6">
        <f t="shared" si="6"/>
        <v>15.059585585585614</v>
      </c>
      <c r="S45" s="6">
        <f t="shared" si="15"/>
        <v>235.6944841570142</v>
      </c>
    </row>
    <row r="46" spans="3:19" ht="15">
      <c r="C46" s="5">
        <f t="shared" si="8"/>
        <v>33</v>
      </c>
      <c r="D46" s="6">
        <f t="shared" si="9"/>
        <v>833.3332499999999</v>
      </c>
      <c r="E46" s="6">
        <f t="shared" si="0"/>
        <v>277.77774999999997</v>
      </c>
      <c r="F46" s="6">
        <f t="shared" si="1"/>
        <v>15.167927927927922</v>
      </c>
      <c r="G46" s="6">
        <f t="shared" si="2"/>
        <v>292.9456779279279</v>
      </c>
      <c r="I46" s="5">
        <f t="shared" si="10"/>
        <v>33</v>
      </c>
      <c r="J46" s="6">
        <f t="shared" si="11"/>
        <v>0</v>
      </c>
      <c r="K46" s="6">
        <f>IF(AND(I46&lt;=$B$4,J45&gt;($B$7/$B$4)),$B$7/$B$4,($B$7-SUM($K$14:K45)))</f>
        <v>0</v>
      </c>
      <c r="L46" s="6">
        <f t="shared" si="3"/>
        <v>0</v>
      </c>
      <c r="M46" s="28">
        <f t="shared" si="4"/>
        <v>0</v>
      </c>
      <c r="O46" s="5">
        <f t="shared" si="12"/>
        <v>33</v>
      </c>
      <c r="P46" s="6">
        <f t="shared" si="14"/>
        <v>661.904695714288</v>
      </c>
      <c r="Q46" s="6">
        <f t="shared" si="5"/>
        <v>220.63489857142858</v>
      </c>
      <c r="R46" s="6">
        <f t="shared" si="6"/>
        <v>12.047668468468496</v>
      </c>
      <c r="S46" s="6">
        <f t="shared" si="15"/>
        <v>232.68256703989707</v>
      </c>
    </row>
    <row r="47" spans="3:19" ht="15">
      <c r="C47" s="5">
        <f t="shared" si="8"/>
        <v>34</v>
      </c>
      <c r="D47" s="6">
        <f t="shared" si="9"/>
        <v>555.5554999999999</v>
      </c>
      <c r="E47" s="6">
        <f t="shared" si="0"/>
        <v>277.77774999999997</v>
      </c>
      <c r="F47" s="6">
        <f t="shared" si="1"/>
        <v>11.375945945945942</v>
      </c>
      <c r="G47" s="6">
        <f t="shared" si="2"/>
        <v>289.1536959459459</v>
      </c>
      <c r="I47" s="5">
        <f t="shared" si="10"/>
        <v>34</v>
      </c>
      <c r="J47" s="6">
        <f t="shared" si="11"/>
        <v>0</v>
      </c>
      <c r="K47" s="6">
        <f>IF(AND(I47&lt;=$B$4,J46&gt;($B$7/$B$4)),$B$7/$B$4,($B$7-SUM($K$14:K46)))</f>
        <v>0</v>
      </c>
      <c r="L47" s="6">
        <f t="shared" si="3"/>
        <v>0</v>
      </c>
      <c r="M47" s="28">
        <f t="shared" si="4"/>
        <v>0</v>
      </c>
      <c r="O47" s="5">
        <f t="shared" si="12"/>
        <v>34</v>
      </c>
      <c r="P47" s="6">
        <f t="shared" si="14"/>
        <v>441.2697971428594</v>
      </c>
      <c r="Q47" s="6">
        <f t="shared" si="5"/>
        <v>220.63489857142858</v>
      </c>
      <c r="R47" s="6">
        <f t="shared" si="6"/>
        <v>9.03575135135138</v>
      </c>
      <c r="S47" s="6">
        <f t="shared" si="15"/>
        <v>229.67064992277994</v>
      </c>
    </row>
    <row r="48" spans="3:19" ht="15">
      <c r="C48" s="5">
        <f t="shared" si="8"/>
        <v>35</v>
      </c>
      <c r="D48" s="6">
        <f t="shared" si="9"/>
        <v>277.77774999999997</v>
      </c>
      <c r="E48" s="6">
        <f t="shared" si="0"/>
        <v>277.77774999999997</v>
      </c>
      <c r="F48" s="6">
        <f t="shared" si="1"/>
        <v>7.583963963963961</v>
      </c>
      <c r="G48" s="6">
        <f t="shared" si="2"/>
        <v>285.36171396396395</v>
      </c>
      <c r="I48" s="5">
        <f t="shared" si="10"/>
        <v>35</v>
      </c>
      <c r="J48" s="6">
        <f t="shared" si="11"/>
        <v>0</v>
      </c>
      <c r="K48" s="6">
        <f>IF(AND(I48&lt;=$B$4,J47&gt;($B$7/$B$4)),$B$7/$B$4,($B$7-SUM($K$14:K47)))</f>
        <v>0</v>
      </c>
      <c r="L48" s="6">
        <f t="shared" si="3"/>
        <v>0</v>
      </c>
      <c r="M48" s="28">
        <f t="shared" si="4"/>
        <v>0</v>
      </c>
      <c r="O48" s="5">
        <f t="shared" si="12"/>
        <v>35</v>
      </c>
      <c r="P48" s="6">
        <f t="shared" si="14"/>
        <v>220.6348985714308</v>
      </c>
      <c r="Q48" s="6">
        <f t="shared" si="5"/>
        <v>220.63489857142858</v>
      </c>
      <c r="R48" s="6">
        <f t="shared" si="6"/>
        <v>6.023834234234262</v>
      </c>
      <c r="S48" s="6">
        <f t="shared" si="15"/>
        <v>226.65873280566285</v>
      </c>
    </row>
    <row r="49" spans="3:19" ht="15">
      <c r="C49" s="5">
        <f t="shared" si="8"/>
        <v>36</v>
      </c>
      <c r="D49" s="6">
        <f t="shared" si="9"/>
        <v>0</v>
      </c>
      <c r="E49" s="6">
        <f t="shared" si="0"/>
        <v>277.77774999999997</v>
      </c>
      <c r="F49" s="6">
        <f t="shared" si="1"/>
        <v>3.7919819819819804</v>
      </c>
      <c r="G49" s="6">
        <f t="shared" si="2"/>
        <v>281.56973198198193</v>
      </c>
      <c r="I49" s="5">
        <f t="shared" si="10"/>
        <v>36</v>
      </c>
      <c r="J49" s="6">
        <f t="shared" si="11"/>
        <v>0</v>
      </c>
      <c r="K49" s="6">
        <f>IF(AND(I49&lt;=$B$4,J48&gt;($B$7/$B$4)),$B$7/$B$4,($B$7-SUM($K$14:K48)))</f>
        <v>0</v>
      </c>
      <c r="L49" s="6">
        <f t="shared" si="3"/>
        <v>0</v>
      </c>
      <c r="M49" s="28">
        <f t="shared" si="4"/>
        <v>0</v>
      </c>
      <c r="O49" s="5">
        <f t="shared" si="12"/>
        <v>36</v>
      </c>
      <c r="P49" s="6">
        <f t="shared" si="14"/>
        <v>2.2168933355715126E-12</v>
      </c>
      <c r="Q49" s="6">
        <f t="shared" si="5"/>
        <v>220.63489857142858</v>
      </c>
      <c r="R49" s="6">
        <f t="shared" si="6"/>
        <v>3.0119171171171466</v>
      </c>
      <c r="S49" s="6">
        <f t="shared" si="15"/>
        <v>223.64681568854573</v>
      </c>
    </row>
    <row r="51" spans="3:19" ht="15">
      <c r="C51" s="55" t="s">
        <v>7</v>
      </c>
      <c r="D51" s="55"/>
      <c r="E51" s="7">
        <f>SUM(E14:E49)</f>
        <v>9999.999</v>
      </c>
      <c r="F51" s="26">
        <f>SUM(F14:F49)</f>
        <v>2525.46</v>
      </c>
      <c r="G51" s="26">
        <f>SUM(G14:G49)</f>
        <v>12525.458999999999</v>
      </c>
      <c r="H51" s="1"/>
      <c r="I51" s="48" t="s">
        <v>7</v>
      </c>
      <c r="J51" s="48"/>
      <c r="K51" s="7">
        <f>SUM(K14:K49)</f>
        <v>9999.999</v>
      </c>
      <c r="L51" s="7">
        <f>SUM(L14:L49)</f>
        <v>1654.8209369369351</v>
      </c>
      <c r="M51" s="26">
        <f>SUM(M14:M49)</f>
        <v>11654.819936936932</v>
      </c>
      <c r="N51" s="1"/>
      <c r="O51" s="48" t="s">
        <v>7</v>
      </c>
      <c r="P51" s="48"/>
      <c r="Q51" s="7">
        <f>SUM(Q14:Q49)</f>
        <v>9999.998999999998</v>
      </c>
      <c r="R51" s="7">
        <f>SUM(R14:R49)</f>
        <v>2034.019135135135</v>
      </c>
      <c r="S51" s="7">
        <f>SUM(S14:S49)</f>
        <v>12034.018135135135</v>
      </c>
    </row>
    <row r="52" spans="5:19" ht="15">
      <c r="E52" s="1"/>
      <c r="F52" s="20">
        <v>2525.4627104166657</v>
      </c>
      <c r="G52" s="21"/>
      <c r="H52" s="1"/>
      <c r="I52" s="49" t="s">
        <v>12</v>
      </c>
      <c r="J52" s="50"/>
      <c r="K52" s="50"/>
      <c r="L52" s="50"/>
      <c r="M52" s="23">
        <f>M54+M55</f>
        <v>2870.638863063065</v>
      </c>
      <c r="N52" s="1"/>
      <c r="O52" s="64" t="s">
        <v>12</v>
      </c>
      <c r="P52" s="65"/>
      <c r="Q52" s="65"/>
      <c r="R52" s="65"/>
      <c r="S52" s="27">
        <f>S54+S55</f>
        <v>2491.440664864865</v>
      </c>
    </row>
    <row r="53" spans="5:19" ht="15">
      <c r="E53" s="1"/>
      <c r="F53" s="1"/>
      <c r="G53" s="1"/>
      <c r="H53" s="1"/>
      <c r="I53" s="62" t="s">
        <v>11</v>
      </c>
      <c r="J53" s="63"/>
      <c r="K53" s="63"/>
      <c r="L53" s="63"/>
      <c r="M53" s="8"/>
      <c r="N53" s="1"/>
      <c r="O53" s="66" t="s">
        <v>11</v>
      </c>
      <c r="P53" s="67"/>
      <c r="Q53" s="67"/>
      <c r="R53" s="67"/>
      <c r="S53" s="9"/>
    </row>
    <row r="54" spans="5:19" ht="29.25" customHeight="1">
      <c r="E54" s="1"/>
      <c r="F54" s="1"/>
      <c r="G54" s="1"/>
      <c r="H54" s="1"/>
      <c r="I54" s="72" t="s">
        <v>13</v>
      </c>
      <c r="J54" s="73"/>
      <c r="K54" s="73"/>
      <c r="L54" s="73"/>
      <c r="M54" s="24">
        <f>B10</f>
        <v>1999.9998</v>
      </c>
      <c r="N54" s="1"/>
      <c r="O54" s="68" t="s">
        <v>13</v>
      </c>
      <c r="P54" s="69"/>
      <c r="Q54" s="69"/>
      <c r="R54" s="69"/>
      <c r="S54" s="9">
        <f>B10</f>
        <v>1999.9998</v>
      </c>
    </row>
    <row r="55" spans="5:19" ht="30.75" customHeight="1">
      <c r="E55" s="1"/>
      <c r="F55" s="1"/>
      <c r="G55" s="1"/>
      <c r="H55" s="1"/>
      <c r="I55" s="60" t="s">
        <v>14</v>
      </c>
      <c r="J55" s="61"/>
      <c r="K55" s="61"/>
      <c r="L55" s="61"/>
      <c r="M55" s="25">
        <f>F51-L51</f>
        <v>870.6390630630649</v>
      </c>
      <c r="N55" s="1"/>
      <c r="O55" s="70" t="s">
        <v>14</v>
      </c>
      <c r="P55" s="71"/>
      <c r="Q55" s="71"/>
      <c r="R55" s="71"/>
      <c r="S55" s="10">
        <f>F51-R51</f>
        <v>491.44086486486503</v>
      </c>
    </row>
    <row r="56" ht="15">
      <c r="M56" s="20"/>
    </row>
    <row r="57" ht="15">
      <c r="M57" s="20"/>
    </row>
  </sheetData>
  <sheetProtection/>
  <mergeCells count="16">
    <mergeCell ref="I55:L55"/>
    <mergeCell ref="O55:R55"/>
    <mergeCell ref="I52:L52"/>
    <mergeCell ref="O52:R52"/>
    <mergeCell ref="I53:L53"/>
    <mergeCell ref="O53:R53"/>
    <mergeCell ref="I54:L54"/>
    <mergeCell ref="O54:R54"/>
    <mergeCell ref="A1:B1"/>
    <mergeCell ref="A6:B6"/>
    <mergeCell ref="C12:G12"/>
    <mergeCell ref="I12:M12"/>
    <mergeCell ref="O12:S12"/>
    <mergeCell ref="C51:D51"/>
    <mergeCell ref="I51:J51"/>
    <mergeCell ref="O51:P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T58"/>
  <sheetViews>
    <sheetView zoomScale="85" zoomScaleNormal="85" zoomScalePageLayoutView="0" workbookViewId="0" topLeftCell="A1">
      <pane xSplit="2" ySplit="14" topLeftCell="C15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0" sqref="B10"/>
    </sheetView>
  </sheetViews>
  <sheetFormatPr defaultColWidth="9.140625" defaultRowHeight="15"/>
  <cols>
    <col min="1" max="1" width="29.28125" style="0" customWidth="1"/>
    <col min="4" max="4" width="14.7109375" style="0" customWidth="1"/>
    <col min="5" max="5" width="15.00390625" style="0" customWidth="1"/>
    <col min="6" max="6" width="11.140625" style="0" customWidth="1"/>
    <col min="7" max="7" width="11.7109375" style="0" customWidth="1"/>
    <col min="8" max="8" width="5.57421875" style="0" customWidth="1"/>
    <col min="10" max="10" width="14.7109375" style="0" customWidth="1"/>
    <col min="11" max="11" width="12.7109375" style="0" customWidth="1"/>
    <col min="12" max="12" width="12.140625" style="0" customWidth="1"/>
    <col min="13" max="13" width="11.28125" style="0" customWidth="1"/>
    <col min="14" max="14" width="6.7109375" style="0" bestFit="1" customWidth="1"/>
    <col min="16" max="16" width="15.28125" style="0" customWidth="1"/>
    <col min="17" max="17" width="11.57421875" style="0" customWidth="1"/>
    <col min="18" max="19" width="11.00390625" style="0" customWidth="1"/>
  </cols>
  <sheetData>
    <row r="1" spans="1:2" ht="15">
      <c r="A1" s="56" t="s">
        <v>21</v>
      </c>
      <c r="B1" s="57"/>
    </row>
    <row r="2" spans="1:2" ht="15">
      <c r="A2" s="40" t="s">
        <v>15</v>
      </c>
      <c r="B2" s="41">
        <f>'Для продавця'!C4</f>
        <v>20000</v>
      </c>
    </row>
    <row r="3" spans="1:2" ht="15">
      <c r="A3" s="13" t="s">
        <v>19</v>
      </c>
      <c r="B3" s="39">
        <f>B2*'Для продавця'!C5</f>
        <v>2000</v>
      </c>
    </row>
    <row r="4" spans="1:2" ht="15">
      <c r="A4" s="11" t="s">
        <v>0</v>
      </c>
      <c r="B4" s="12">
        <v>36</v>
      </c>
    </row>
    <row r="5" spans="1:2" ht="15">
      <c r="A5" s="18"/>
      <c r="B5" s="19"/>
    </row>
    <row r="6" spans="1:2" ht="34.5" customHeight="1">
      <c r="A6" s="58" t="s">
        <v>20</v>
      </c>
      <c r="B6" s="59"/>
    </row>
    <row r="7" spans="1:2" ht="45">
      <c r="A7" s="42" t="s">
        <v>16</v>
      </c>
      <c r="B7" s="41">
        <f>IF((B3&lt;B2*0.1),B2-B2*0.1,B2-B3)</f>
        <v>18000</v>
      </c>
    </row>
    <row r="8" spans="1:2" ht="15">
      <c r="A8" s="16" t="s">
        <v>6</v>
      </c>
      <c r="B8" s="38">
        <v>0.25</v>
      </c>
    </row>
    <row r="9" spans="1:2" ht="15">
      <c r="A9" s="16" t="s">
        <v>17</v>
      </c>
      <c r="B9" s="15">
        <f>B7*0.03</f>
        <v>540</v>
      </c>
    </row>
    <row r="10" spans="1:13" ht="45">
      <c r="A10" s="42" t="s">
        <v>18</v>
      </c>
      <c r="B10" s="41">
        <f>(IF(B7*0.3&gt;10000,10000,B7*0.3))</f>
        <v>5400</v>
      </c>
      <c r="M10" s="1"/>
    </row>
    <row r="11" spans="1:14" ht="15">
      <c r="A11" t="s">
        <v>33</v>
      </c>
      <c r="B11" s="44"/>
      <c r="G11" s="1"/>
      <c r="M11" s="1"/>
      <c r="N11" s="1"/>
    </row>
    <row r="12" spans="1:2" ht="15">
      <c r="A12" t="s">
        <v>24</v>
      </c>
      <c r="B12" s="1">
        <f>AVERAGE(G15:G50)</f>
        <v>692.7083333333334</v>
      </c>
    </row>
    <row r="13" spans="1:19" ht="63.75" customHeight="1">
      <c r="A13" t="s">
        <v>24</v>
      </c>
      <c r="B13" s="1">
        <f>AVERAGE(N15:N50)</f>
        <v>448.6689814814815</v>
      </c>
      <c r="C13" s="51" t="s">
        <v>8</v>
      </c>
      <c r="D13" s="52"/>
      <c r="E13" s="52"/>
      <c r="F13" s="52"/>
      <c r="G13" s="52"/>
      <c r="H13" s="2"/>
      <c r="I13" s="53" t="s">
        <v>9</v>
      </c>
      <c r="J13" s="54"/>
      <c r="K13" s="54"/>
      <c r="L13" s="54"/>
      <c r="M13" s="54"/>
      <c r="N13" s="2"/>
      <c r="O13" s="46" t="s">
        <v>10</v>
      </c>
      <c r="P13" s="47"/>
      <c r="Q13" s="47"/>
      <c r="R13" s="47"/>
      <c r="S13" s="47"/>
    </row>
    <row r="14" spans="2:19" ht="60">
      <c r="B14" s="1"/>
      <c r="C14" s="3" t="s">
        <v>1</v>
      </c>
      <c r="D14" s="4" t="s">
        <v>2</v>
      </c>
      <c r="E14" s="4" t="s">
        <v>4</v>
      </c>
      <c r="F14" s="4" t="s">
        <v>5</v>
      </c>
      <c r="G14" s="3" t="s">
        <v>3</v>
      </c>
      <c r="H14" s="2"/>
      <c r="I14" s="3" t="s">
        <v>1</v>
      </c>
      <c r="J14" s="4" t="s">
        <v>2</v>
      </c>
      <c r="K14" s="4" t="s">
        <v>4</v>
      </c>
      <c r="L14" s="4" t="s">
        <v>5</v>
      </c>
      <c r="M14" s="3" t="s">
        <v>3</v>
      </c>
      <c r="N14" s="2"/>
      <c r="O14" s="3" t="s">
        <v>1</v>
      </c>
      <c r="P14" s="4" t="s">
        <v>2</v>
      </c>
      <c r="Q14" s="4" t="s">
        <v>4</v>
      </c>
      <c r="R14" s="4" t="s">
        <v>5</v>
      </c>
      <c r="S14" s="3" t="s">
        <v>3</v>
      </c>
    </row>
    <row r="15" spans="3:20" ht="15">
      <c r="C15" s="5">
        <v>1</v>
      </c>
      <c r="D15" s="6">
        <f>IF(($B$7-E15)&lt;=0,0,$B$7-E15)</f>
        <v>17500</v>
      </c>
      <c r="E15" s="6">
        <f>IF(C15&lt;=$B$4,$B$7/$B$4,0)</f>
        <v>500</v>
      </c>
      <c r="F15" s="6">
        <f>B7*B8/12</f>
        <v>375</v>
      </c>
      <c r="G15" s="43">
        <f>E15+F15</f>
        <v>875</v>
      </c>
      <c r="I15" s="5">
        <v>1</v>
      </c>
      <c r="J15" s="6">
        <f>IF(($B$7-K15)&lt;=0,0,$B$7-K15)</f>
        <v>12100</v>
      </c>
      <c r="K15" s="6">
        <f>IF(I15&lt;=$B$4,$B$7/$B$4+B10,0)</f>
        <v>5900</v>
      </c>
      <c r="L15" s="6">
        <f>B7*$B$8/12</f>
        <v>375</v>
      </c>
      <c r="M15" s="28">
        <f>K15+L15</f>
        <v>6275</v>
      </c>
      <c r="N15" s="20">
        <f>M15-B10</f>
        <v>875</v>
      </c>
      <c r="O15" s="5">
        <v>1</v>
      </c>
      <c r="P15" s="6">
        <f>IF(($B$7-Q15)&lt;=0,0,$B$7-Q15)</f>
        <v>12100</v>
      </c>
      <c r="Q15" s="6">
        <f>IF(O15&lt;=$B$4,$B$7/$B$4+B10,0)</f>
        <v>5900</v>
      </c>
      <c r="R15" s="6">
        <f>B7*$B$8/12</f>
        <v>375</v>
      </c>
      <c r="S15" s="6">
        <f>Q15+R15</f>
        <v>6275</v>
      </c>
      <c r="T15" s="1">
        <f>S15-B10</f>
        <v>875</v>
      </c>
    </row>
    <row r="16" spans="3:20" ht="15">
      <c r="C16" s="5">
        <f>C15+1</f>
        <v>2</v>
      </c>
      <c r="D16" s="6">
        <f>IF((D15-E16)&lt;=0,0,D15-E16)</f>
        <v>17000</v>
      </c>
      <c r="E16" s="6">
        <f aca="true" t="shared" si="0" ref="E15:E50">IF(C16&lt;=$B$4,$B$7/$B$4,0)</f>
        <v>500</v>
      </c>
      <c r="F16" s="6">
        <f aca="true" t="shared" si="1" ref="F16:F50">D15*$B$8/12</f>
        <v>364.5833333333333</v>
      </c>
      <c r="G16" s="6">
        <f aca="true" t="shared" si="2" ref="G16:G50">E16+F16</f>
        <v>864.5833333333333</v>
      </c>
      <c r="I16" s="5">
        <f>I15+1</f>
        <v>2</v>
      </c>
      <c r="J16" s="6">
        <f>IF((J15-K16)&lt;=0,0,J15-K16)</f>
        <v>11600</v>
      </c>
      <c r="K16" s="6">
        <f>IF(AND(I16&lt;=$B$4,J15&gt;($B$7/$B$4)),$B$7/$B$4,($B$7-SUM($K$15:K15)))</f>
        <v>500</v>
      </c>
      <c r="L16" s="6">
        <f aca="true" t="shared" si="3" ref="L16:L50">J15*$B$8/12</f>
        <v>252.08333333333334</v>
      </c>
      <c r="M16" s="28">
        <f aca="true" t="shared" si="4" ref="M16:M50">K16+L16</f>
        <v>752.0833333333334</v>
      </c>
      <c r="N16" s="20">
        <f>M16</f>
        <v>752.0833333333334</v>
      </c>
      <c r="O16" s="5">
        <f>O15+1</f>
        <v>2</v>
      </c>
      <c r="P16" s="6">
        <f>IF((P15-Q16)&lt;=0,0,P15-Q16)</f>
        <v>11754.285714285714</v>
      </c>
      <c r="Q16" s="6">
        <f aca="true" t="shared" si="5" ref="Q16:Q50">IF(O16&lt;=$B$4,(($B$7-$Q$15)/($B$4-1)),0)</f>
        <v>345.7142857142857</v>
      </c>
      <c r="R16" s="6">
        <f aca="true" t="shared" si="6" ref="R16:R50">P15*$B$8/12</f>
        <v>252.08333333333334</v>
      </c>
      <c r="S16" s="6">
        <f>Q16+R16</f>
        <v>597.797619047619</v>
      </c>
      <c r="T16" s="1">
        <f>S16</f>
        <v>597.797619047619</v>
      </c>
    </row>
    <row r="17" spans="3:20" ht="15">
      <c r="C17" s="5">
        <f aca="true" t="shared" si="7" ref="C17:C50">C16+1</f>
        <v>3</v>
      </c>
      <c r="D17" s="6">
        <f aca="true" t="shared" si="8" ref="D17:D50">IF((D16-E17)&lt;=0,0,D16-E17)</f>
        <v>16500</v>
      </c>
      <c r="E17" s="6">
        <f t="shared" si="0"/>
        <v>500</v>
      </c>
      <c r="F17" s="6">
        <f t="shared" si="1"/>
        <v>354.1666666666667</v>
      </c>
      <c r="G17" s="6">
        <f t="shared" si="2"/>
        <v>854.1666666666667</v>
      </c>
      <c r="I17" s="5">
        <f aca="true" t="shared" si="9" ref="I17:I50">I16+1</f>
        <v>3</v>
      </c>
      <c r="J17" s="6">
        <f aca="true" t="shared" si="10" ref="J17:J50">IF((J16-K17)&lt;=0,0,J16-K17)</f>
        <v>11100</v>
      </c>
      <c r="K17" s="6">
        <f>IF(AND(I17&lt;=$B$4,J16&gt;($B$7/$B$4)),$B$7/$B$4,($B$7-SUM($K$15:K16)))</f>
        <v>500</v>
      </c>
      <c r="L17" s="6">
        <f t="shared" si="3"/>
        <v>241.66666666666666</v>
      </c>
      <c r="M17" s="28">
        <f t="shared" si="4"/>
        <v>741.6666666666666</v>
      </c>
      <c r="N17" s="20">
        <f aca="true" t="shared" si="11" ref="N17:N50">M17</f>
        <v>741.6666666666666</v>
      </c>
      <c r="O17" s="5">
        <f aca="true" t="shared" si="12" ref="O17:O50">O16+1</f>
        <v>3</v>
      </c>
      <c r="P17" s="6">
        <f aca="true" t="shared" si="13" ref="P17:P23">IF((P16-Q17)&lt;=0,0,P16-Q17)</f>
        <v>11408.571428571428</v>
      </c>
      <c r="Q17" s="6">
        <f t="shared" si="5"/>
        <v>345.7142857142857</v>
      </c>
      <c r="R17" s="6">
        <f t="shared" si="6"/>
        <v>244.88095238095238</v>
      </c>
      <c r="S17" s="6">
        <f aca="true" t="shared" si="14" ref="S16:S41">Q17+R17</f>
        <v>590.5952380952381</v>
      </c>
      <c r="T17" s="1">
        <f aca="true" t="shared" si="15" ref="T17:T50">S17</f>
        <v>590.5952380952381</v>
      </c>
    </row>
    <row r="18" spans="3:20" ht="15">
      <c r="C18" s="5">
        <f t="shared" si="7"/>
        <v>4</v>
      </c>
      <c r="D18" s="6">
        <f t="shared" si="8"/>
        <v>16000</v>
      </c>
      <c r="E18" s="6">
        <f t="shared" si="0"/>
        <v>500</v>
      </c>
      <c r="F18" s="6">
        <f>D17*$B$8/12</f>
        <v>343.75</v>
      </c>
      <c r="G18" s="6">
        <f t="shared" si="2"/>
        <v>843.75</v>
      </c>
      <c r="I18" s="5">
        <f t="shared" si="9"/>
        <v>4</v>
      </c>
      <c r="J18" s="6">
        <f>IF((J17-K18)&lt;=0,0,J17-K18)</f>
        <v>10600</v>
      </c>
      <c r="K18" s="6">
        <f>IF(AND(I18&lt;=$B$4,J17&gt;($B$7/$B$4)),$B$7/$B$4,($B$7-SUM($K$15:K17)))</f>
        <v>500</v>
      </c>
      <c r="L18" s="6">
        <f t="shared" si="3"/>
        <v>231.25</v>
      </c>
      <c r="M18" s="28">
        <f t="shared" si="4"/>
        <v>731.25</v>
      </c>
      <c r="N18" s="20">
        <f t="shared" si="11"/>
        <v>731.25</v>
      </c>
      <c r="O18" s="5">
        <f t="shared" si="12"/>
        <v>4</v>
      </c>
      <c r="P18" s="6">
        <f>IF((P17-Q18)&lt;=0,0,P17-Q18)</f>
        <v>11062.857142857141</v>
      </c>
      <c r="Q18" s="6">
        <f t="shared" si="5"/>
        <v>345.7142857142857</v>
      </c>
      <c r="R18" s="6">
        <f>P17*$B$8/12</f>
        <v>237.67857142857142</v>
      </c>
      <c r="S18" s="6">
        <f t="shared" si="14"/>
        <v>583.3928571428571</v>
      </c>
      <c r="T18" s="1">
        <f t="shared" si="15"/>
        <v>583.3928571428571</v>
      </c>
    </row>
    <row r="19" spans="3:20" ht="15">
      <c r="C19" s="5">
        <f t="shared" si="7"/>
        <v>5</v>
      </c>
      <c r="D19" s="6">
        <f t="shared" si="8"/>
        <v>15500</v>
      </c>
      <c r="E19" s="6">
        <f t="shared" si="0"/>
        <v>500</v>
      </c>
      <c r="F19" s="6">
        <f t="shared" si="1"/>
        <v>333.3333333333333</v>
      </c>
      <c r="G19" s="6">
        <f t="shared" si="2"/>
        <v>833.3333333333333</v>
      </c>
      <c r="I19" s="5">
        <f t="shared" si="9"/>
        <v>5</v>
      </c>
      <c r="J19" s="6">
        <f t="shared" si="10"/>
        <v>10100</v>
      </c>
      <c r="K19" s="6">
        <f>IF(AND(I19&lt;=$B$4,J18&gt;($B$7/$B$4)),$B$7/$B$4,($B$7-SUM($K$15:K18)))</f>
        <v>500</v>
      </c>
      <c r="L19" s="6">
        <f t="shared" si="3"/>
        <v>220.83333333333334</v>
      </c>
      <c r="M19" s="28">
        <f t="shared" si="4"/>
        <v>720.8333333333334</v>
      </c>
      <c r="N19" s="20">
        <f t="shared" si="11"/>
        <v>720.8333333333334</v>
      </c>
      <c r="O19" s="5">
        <f t="shared" si="12"/>
        <v>5</v>
      </c>
      <c r="P19" s="6">
        <f t="shared" si="13"/>
        <v>10717.142857142855</v>
      </c>
      <c r="Q19" s="6">
        <f t="shared" si="5"/>
        <v>345.7142857142857</v>
      </c>
      <c r="R19" s="6">
        <f t="shared" si="6"/>
        <v>230.47619047619045</v>
      </c>
      <c r="S19" s="6">
        <f t="shared" si="14"/>
        <v>576.1904761904761</v>
      </c>
      <c r="T19" s="1">
        <f t="shared" si="15"/>
        <v>576.1904761904761</v>
      </c>
    </row>
    <row r="20" spans="3:20" ht="15">
      <c r="C20" s="5">
        <f t="shared" si="7"/>
        <v>6</v>
      </c>
      <c r="D20" s="6">
        <f t="shared" si="8"/>
        <v>15000</v>
      </c>
      <c r="E20" s="6">
        <f t="shared" si="0"/>
        <v>500</v>
      </c>
      <c r="F20" s="6">
        <f t="shared" si="1"/>
        <v>322.9166666666667</v>
      </c>
      <c r="G20" s="6">
        <f>E20+F20</f>
        <v>822.9166666666667</v>
      </c>
      <c r="I20" s="5">
        <f t="shared" si="9"/>
        <v>6</v>
      </c>
      <c r="J20" s="6">
        <f t="shared" si="10"/>
        <v>9600</v>
      </c>
      <c r="K20" s="6">
        <f>IF(AND(I20&lt;=$B$4,J19&gt;($B$7/$B$4)),$B$7/$B$4,($B$7-SUM($K$15:K19)))</f>
        <v>500</v>
      </c>
      <c r="L20" s="6">
        <f>J19*$B$8/12</f>
        <v>210.41666666666666</v>
      </c>
      <c r="M20" s="28">
        <f t="shared" si="4"/>
        <v>710.4166666666666</v>
      </c>
      <c r="N20" s="20">
        <f t="shared" si="11"/>
        <v>710.4166666666666</v>
      </c>
      <c r="O20" s="5">
        <f t="shared" si="12"/>
        <v>6</v>
      </c>
      <c r="P20" s="6">
        <f t="shared" si="13"/>
        <v>10371.428571428569</v>
      </c>
      <c r="Q20" s="6">
        <f t="shared" si="5"/>
        <v>345.7142857142857</v>
      </c>
      <c r="R20" s="6">
        <f t="shared" si="6"/>
        <v>223.2738095238095</v>
      </c>
      <c r="S20" s="6">
        <f>Q20+R20</f>
        <v>568.9880952380952</v>
      </c>
      <c r="T20" s="1">
        <f t="shared" si="15"/>
        <v>568.9880952380952</v>
      </c>
    </row>
    <row r="21" spans="3:20" ht="15">
      <c r="C21" s="5">
        <f t="shared" si="7"/>
        <v>7</v>
      </c>
      <c r="D21" s="6">
        <f t="shared" si="8"/>
        <v>14500</v>
      </c>
      <c r="E21" s="6">
        <f t="shared" si="0"/>
        <v>500</v>
      </c>
      <c r="F21" s="6">
        <f t="shared" si="1"/>
        <v>312.5</v>
      </c>
      <c r="G21" s="6">
        <f t="shared" si="2"/>
        <v>812.5</v>
      </c>
      <c r="I21" s="5">
        <f t="shared" si="9"/>
        <v>7</v>
      </c>
      <c r="J21" s="6">
        <f t="shared" si="10"/>
        <v>9100</v>
      </c>
      <c r="K21" s="6">
        <f>IF(AND(I21&lt;=$B$4,J20&gt;($B$7/$B$4)),$B$7/$B$4,($B$7-SUM($K$15:K20)))</f>
        <v>500</v>
      </c>
      <c r="L21" s="6">
        <f t="shared" si="3"/>
        <v>200</v>
      </c>
      <c r="M21" s="28">
        <f t="shared" si="4"/>
        <v>700</v>
      </c>
      <c r="N21" s="20">
        <f t="shared" si="11"/>
        <v>700</v>
      </c>
      <c r="O21" s="5">
        <f t="shared" si="12"/>
        <v>7</v>
      </c>
      <c r="P21" s="6">
        <f t="shared" si="13"/>
        <v>10025.714285714283</v>
      </c>
      <c r="Q21" s="6">
        <f t="shared" si="5"/>
        <v>345.7142857142857</v>
      </c>
      <c r="R21" s="6">
        <f t="shared" si="6"/>
        <v>216.07142857142853</v>
      </c>
      <c r="S21" s="6">
        <f t="shared" si="14"/>
        <v>561.7857142857142</v>
      </c>
      <c r="T21" s="1">
        <f t="shared" si="15"/>
        <v>561.7857142857142</v>
      </c>
    </row>
    <row r="22" spans="3:20" ht="15">
      <c r="C22" s="5">
        <f t="shared" si="7"/>
        <v>8</v>
      </c>
      <c r="D22" s="6">
        <f t="shared" si="8"/>
        <v>14000</v>
      </c>
      <c r="E22" s="6">
        <f t="shared" si="0"/>
        <v>500</v>
      </c>
      <c r="F22" s="6">
        <f t="shared" si="1"/>
        <v>302.0833333333333</v>
      </c>
      <c r="G22" s="6">
        <f t="shared" si="2"/>
        <v>802.0833333333333</v>
      </c>
      <c r="I22" s="5">
        <f t="shared" si="9"/>
        <v>8</v>
      </c>
      <c r="J22" s="6">
        <f t="shared" si="10"/>
        <v>8600</v>
      </c>
      <c r="K22" s="6">
        <f>IF(AND(I22&lt;=$B$4,J21&gt;($B$7/$B$4)),$B$7/$B$4,($B$7-SUM($K$15:K21)))</f>
        <v>500</v>
      </c>
      <c r="L22" s="6">
        <f t="shared" si="3"/>
        <v>189.58333333333334</v>
      </c>
      <c r="M22" s="28">
        <f>K22+L22</f>
        <v>689.5833333333334</v>
      </c>
      <c r="N22" s="20">
        <f t="shared" si="11"/>
        <v>689.5833333333334</v>
      </c>
      <c r="O22" s="5">
        <f t="shared" si="12"/>
        <v>8</v>
      </c>
      <c r="P22" s="6">
        <f t="shared" si="13"/>
        <v>9679.999999999996</v>
      </c>
      <c r="Q22" s="6">
        <f t="shared" si="5"/>
        <v>345.7142857142857</v>
      </c>
      <c r="R22" s="6">
        <f t="shared" si="6"/>
        <v>208.86904761904756</v>
      </c>
      <c r="S22" s="6">
        <f t="shared" si="14"/>
        <v>554.5833333333333</v>
      </c>
      <c r="T22" s="1">
        <f t="shared" si="15"/>
        <v>554.5833333333333</v>
      </c>
    </row>
    <row r="23" spans="3:20" ht="15">
      <c r="C23" s="5">
        <f t="shared" si="7"/>
        <v>9</v>
      </c>
      <c r="D23" s="6">
        <f t="shared" si="8"/>
        <v>13500</v>
      </c>
      <c r="E23" s="6">
        <f t="shared" si="0"/>
        <v>500</v>
      </c>
      <c r="F23" s="6">
        <f t="shared" si="1"/>
        <v>291.6666666666667</v>
      </c>
      <c r="G23" s="6">
        <f t="shared" si="2"/>
        <v>791.6666666666667</v>
      </c>
      <c r="I23" s="5">
        <f t="shared" si="9"/>
        <v>9</v>
      </c>
      <c r="J23" s="6">
        <f t="shared" si="10"/>
        <v>8100</v>
      </c>
      <c r="K23" s="6">
        <f>IF(AND(I23&lt;=$B$4,J22&gt;($B$7/$B$4)),$B$7/$B$4,($B$7-SUM($K$15:K22)))</f>
        <v>500</v>
      </c>
      <c r="L23" s="6">
        <f t="shared" si="3"/>
        <v>179.16666666666666</v>
      </c>
      <c r="M23" s="28">
        <f t="shared" si="4"/>
        <v>679.1666666666666</v>
      </c>
      <c r="N23" s="20">
        <f t="shared" si="11"/>
        <v>679.1666666666666</v>
      </c>
      <c r="O23" s="5">
        <f t="shared" si="12"/>
        <v>9</v>
      </c>
      <c r="P23" s="6">
        <f t="shared" si="13"/>
        <v>9334.28571428571</v>
      </c>
      <c r="Q23" s="6">
        <f t="shared" si="5"/>
        <v>345.7142857142857</v>
      </c>
      <c r="R23" s="6">
        <f t="shared" si="6"/>
        <v>201.6666666666666</v>
      </c>
      <c r="S23" s="6">
        <f t="shared" si="14"/>
        <v>547.3809523809523</v>
      </c>
      <c r="T23" s="1">
        <f t="shared" si="15"/>
        <v>547.3809523809523</v>
      </c>
    </row>
    <row r="24" spans="3:20" ht="15">
      <c r="C24" s="5">
        <f t="shared" si="7"/>
        <v>10</v>
      </c>
      <c r="D24" s="6">
        <f t="shared" si="8"/>
        <v>13000</v>
      </c>
      <c r="E24" s="6">
        <f t="shared" si="0"/>
        <v>500</v>
      </c>
      <c r="F24" s="6">
        <f t="shared" si="1"/>
        <v>281.25</v>
      </c>
      <c r="G24" s="6">
        <f t="shared" si="2"/>
        <v>781.25</v>
      </c>
      <c r="I24" s="5">
        <f t="shared" si="9"/>
        <v>10</v>
      </c>
      <c r="J24" s="6">
        <f>IF((J23-K24)&lt;=0,0,J23-K24)</f>
        <v>7600</v>
      </c>
      <c r="K24" s="6">
        <f>IF(AND(I24&lt;=$B$4,J23&gt;($B$7/$B$4)),$B$7/$B$4,($B$7-SUM($K$15:K23)))</f>
        <v>500</v>
      </c>
      <c r="L24" s="6">
        <f t="shared" si="3"/>
        <v>168.75</v>
      </c>
      <c r="M24" s="28">
        <f t="shared" si="4"/>
        <v>668.75</v>
      </c>
      <c r="N24" s="20">
        <f t="shared" si="11"/>
        <v>668.75</v>
      </c>
      <c r="O24" s="5">
        <f t="shared" si="12"/>
        <v>10</v>
      </c>
      <c r="P24" s="6">
        <f>IF((P23-Q24)&lt;=0,0,P23-Q24)</f>
        <v>8988.571428571424</v>
      </c>
      <c r="Q24" s="6">
        <f t="shared" si="5"/>
        <v>345.7142857142857</v>
      </c>
      <c r="R24" s="6">
        <f t="shared" si="6"/>
        <v>194.46428571428564</v>
      </c>
      <c r="S24" s="6">
        <f t="shared" si="14"/>
        <v>540.1785714285713</v>
      </c>
      <c r="T24" s="1">
        <f t="shared" si="15"/>
        <v>540.1785714285713</v>
      </c>
    </row>
    <row r="25" spans="3:20" ht="15">
      <c r="C25" s="5">
        <f t="shared" si="7"/>
        <v>11</v>
      </c>
      <c r="D25" s="6">
        <f t="shared" si="8"/>
        <v>12500</v>
      </c>
      <c r="E25" s="6">
        <f t="shared" si="0"/>
        <v>500</v>
      </c>
      <c r="F25" s="6">
        <f t="shared" si="1"/>
        <v>270.8333333333333</v>
      </c>
      <c r="G25" s="6">
        <f t="shared" si="2"/>
        <v>770.8333333333333</v>
      </c>
      <c r="I25" s="5">
        <f t="shared" si="9"/>
        <v>11</v>
      </c>
      <c r="J25" s="6">
        <f t="shared" si="10"/>
        <v>7100</v>
      </c>
      <c r="K25" s="6">
        <f>IF(AND(I25&lt;=$B$4,J24&gt;($B$7/$B$4)),$B$7/$B$4,($B$7-SUM($K$15:K24)))</f>
        <v>500</v>
      </c>
      <c r="L25" s="6">
        <f t="shared" si="3"/>
        <v>158.33333333333334</v>
      </c>
      <c r="M25" s="28">
        <f t="shared" si="4"/>
        <v>658.3333333333334</v>
      </c>
      <c r="N25" s="20">
        <f t="shared" si="11"/>
        <v>658.3333333333334</v>
      </c>
      <c r="O25" s="5">
        <f t="shared" si="12"/>
        <v>11</v>
      </c>
      <c r="P25" s="6">
        <f aca="true" t="shared" si="16" ref="P25:P50">IF((P24-Q25)&lt;=0,0,P24-Q25)</f>
        <v>8642.857142857138</v>
      </c>
      <c r="Q25" s="6">
        <f t="shared" si="5"/>
        <v>345.7142857142857</v>
      </c>
      <c r="R25" s="6">
        <f t="shared" si="6"/>
        <v>187.26190476190467</v>
      </c>
      <c r="S25" s="6">
        <f t="shared" si="14"/>
        <v>532.9761904761904</v>
      </c>
      <c r="T25" s="1">
        <f t="shared" si="15"/>
        <v>532.9761904761904</v>
      </c>
    </row>
    <row r="26" spans="3:20" ht="15">
      <c r="C26" s="5">
        <f t="shared" si="7"/>
        <v>12</v>
      </c>
      <c r="D26" s="6">
        <f t="shared" si="8"/>
        <v>12000</v>
      </c>
      <c r="E26" s="6">
        <f t="shared" si="0"/>
        <v>500</v>
      </c>
      <c r="F26" s="6">
        <f t="shared" si="1"/>
        <v>260.4166666666667</v>
      </c>
      <c r="G26" s="6">
        <f t="shared" si="2"/>
        <v>760.4166666666667</v>
      </c>
      <c r="I26" s="5">
        <f t="shared" si="9"/>
        <v>12</v>
      </c>
      <c r="J26" s="6">
        <f t="shared" si="10"/>
        <v>6600</v>
      </c>
      <c r="K26" s="6">
        <f>IF(AND(I26&lt;=$B$4,J25&gt;($B$7/$B$4)),$B$7/$B$4,($B$7-SUM($K$15:K25)))</f>
        <v>500</v>
      </c>
      <c r="L26" s="6">
        <f t="shared" si="3"/>
        <v>147.91666666666666</v>
      </c>
      <c r="M26" s="28">
        <f t="shared" si="4"/>
        <v>647.9166666666666</v>
      </c>
      <c r="N26" s="20">
        <f t="shared" si="11"/>
        <v>647.9166666666666</v>
      </c>
      <c r="O26" s="5">
        <f t="shared" si="12"/>
        <v>12</v>
      </c>
      <c r="P26" s="6">
        <f t="shared" si="16"/>
        <v>8297.142857142851</v>
      </c>
      <c r="Q26" s="6">
        <f t="shared" si="5"/>
        <v>345.7142857142857</v>
      </c>
      <c r="R26" s="6">
        <f t="shared" si="6"/>
        <v>180.0595238095237</v>
      </c>
      <c r="S26" s="6">
        <f t="shared" si="14"/>
        <v>525.7738095238094</v>
      </c>
      <c r="T26" s="1">
        <f t="shared" si="15"/>
        <v>525.7738095238094</v>
      </c>
    </row>
    <row r="27" spans="3:20" ht="15">
      <c r="C27" s="5">
        <f t="shared" si="7"/>
        <v>13</v>
      </c>
      <c r="D27" s="6">
        <f t="shared" si="8"/>
        <v>11500</v>
      </c>
      <c r="E27" s="6">
        <f t="shared" si="0"/>
        <v>500</v>
      </c>
      <c r="F27" s="6">
        <f t="shared" si="1"/>
        <v>250</v>
      </c>
      <c r="G27" s="6">
        <f t="shared" si="2"/>
        <v>750</v>
      </c>
      <c r="I27" s="5">
        <f t="shared" si="9"/>
        <v>13</v>
      </c>
      <c r="J27" s="6">
        <f t="shared" si="10"/>
        <v>6100</v>
      </c>
      <c r="K27" s="6">
        <f>IF(AND(I27&lt;=$B$4,J26&gt;($B$7/$B$4)),$B$7/$B$4,($B$7-SUM($K$15:K26)))</f>
        <v>500</v>
      </c>
      <c r="L27" s="6">
        <f t="shared" si="3"/>
        <v>137.5</v>
      </c>
      <c r="M27" s="28">
        <f t="shared" si="4"/>
        <v>637.5</v>
      </c>
      <c r="N27" s="20">
        <f t="shared" si="11"/>
        <v>637.5</v>
      </c>
      <c r="O27" s="5">
        <f t="shared" si="12"/>
        <v>13</v>
      </c>
      <c r="P27" s="6">
        <f t="shared" si="16"/>
        <v>7951.428571428566</v>
      </c>
      <c r="Q27" s="6">
        <f t="shared" si="5"/>
        <v>345.7142857142857</v>
      </c>
      <c r="R27" s="6">
        <f t="shared" si="6"/>
        <v>172.85714285714275</v>
      </c>
      <c r="S27" s="6">
        <f t="shared" si="14"/>
        <v>518.5714285714284</v>
      </c>
      <c r="T27" s="1">
        <f t="shared" si="15"/>
        <v>518.5714285714284</v>
      </c>
    </row>
    <row r="28" spans="3:20" ht="15">
      <c r="C28" s="5">
        <f t="shared" si="7"/>
        <v>14</v>
      </c>
      <c r="D28" s="6">
        <f t="shared" si="8"/>
        <v>11000</v>
      </c>
      <c r="E28" s="6">
        <f t="shared" si="0"/>
        <v>500</v>
      </c>
      <c r="F28" s="6">
        <f t="shared" si="1"/>
        <v>239.58333333333334</v>
      </c>
      <c r="G28" s="6">
        <f t="shared" si="2"/>
        <v>739.5833333333334</v>
      </c>
      <c r="I28" s="5">
        <f t="shared" si="9"/>
        <v>14</v>
      </c>
      <c r="J28" s="6">
        <f t="shared" si="10"/>
        <v>5600</v>
      </c>
      <c r="K28" s="6">
        <f>IF(AND(I28&lt;=$B$4,J27&gt;($B$7/$B$4)),$B$7/$B$4,($B$7-SUM($K$15:K27)))</f>
        <v>500</v>
      </c>
      <c r="L28" s="6">
        <f t="shared" si="3"/>
        <v>127.08333333333333</v>
      </c>
      <c r="M28" s="28">
        <f t="shared" si="4"/>
        <v>627.0833333333334</v>
      </c>
      <c r="N28" s="20">
        <f t="shared" si="11"/>
        <v>627.0833333333334</v>
      </c>
      <c r="O28" s="5">
        <f t="shared" si="12"/>
        <v>14</v>
      </c>
      <c r="P28" s="6">
        <f t="shared" si="16"/>
        <v>7605.714285714281</v>
      </c>
      <c r="Q28" s="6">
        <f t="shared" si="5"/>
        <v>345.7142857142857</v>
      </c>
      <c r="R28" s="6">
        <f t="shared" si="6"/>
        <v>165.65476190476178</v>
      </c>
      <c r="S28" s="6">
        <f t="shared" si="14"/>
        <v>511.3690476190475</v>
      </c>
      <c r="T28" s="1">
        <f t="shared" si="15"/>
        <v>511.3690476190475</v>
      </c>
    </row>
    <row r="29" spans="3:20" ht="15">
      <c r="C29" s="5">
        <f t="shared" si="7"/>
        <v>15</v>
      </c>
      <c r="D29" s="6">
        <f t="shared" si="8"/>
        <v>10500</v>
      </c>
      <c r="E29" s="6">
        <f t="shared" si="0"/>
        <v>500</v>
      </c>
      <c r="F29" s="6">
        <f t="shared" si="1"/>
        <v>229.16666666666666</v>
      </c>
      <c r="G29" s="6">
        <f t="shared" si="2"/>
        <v>729.1666666666666</v>
      </c>
      <c r="I29" s="5">
        <f t="shared" si="9"/>
        <v>15</v>
      </c>
      <c r="J29" s="6">
        <f t="shared" si="10"/>
        <v>5100</v>
      </c>
      <c r="K29" s="6">
        <f>IF(AND(I29&lt;=$B$4,J28&gt;($B$7/$B$4)),$B$7/$B$4,($B$7-SUM($K$15:K28)))</f>
        <v>500</v>
      </c>
      <c r="L29" s="6">
        <f t="shared" si="3"/>
        <v>116.66666666666667</v>
      </c>
      <c r="M29" s="28">
        <f t="shared" si="4"/>
        <v>616.6666666666666</v>
      </c>
      <c r="N29" s="20">
        <f t="shared" si="11"/>
        <v>616.6666666666666</v>
      </c>
      <c r="O29" s="5">
        <f t="shared" si="12"/>
        <v>15</v>
      </c>
      <c r="P29" s="6">
        <f t="shared" si="16"/>
        <v>7259.999999999995</v>
      </c>
      <c r="Q29" s="6">
        <f t="shared" si="5"/>
        <v>345.7142857142857</v>
      </c>
      <c r="R29" s="6">
        <f t="shared" si="6"/>
        <v>158.45238095238085</v>
      </c>
      <c r="S29" s="6">
        <f t="shared" si="14"/>
        <v>504.1666666666666</v>
      </c>
      <c r="T29" s="1">
        <f t="shared" si="15"/>
        <v>504.1666666666666</v>
      </c>
    </row>
    <row r="30" spans="3:20" ht="15">
      <c r="C30" s="5">
        <f t="shared" si="7"/>
        <v>16</v>
      </c>
      <c r="D30" s="6">
        <f t="shared" si="8"/>
        <v>10000</v>
      </c>
      <c r="E30" s="6">
        <f t="shared" si="0"/>
        <v>500</v>
      </c>
      <c r="F30" s="6">
        <f t="shared" si="1"/>
        <v>218.75</v>
      </c>
      <c r="G30" s="6">
        <f t="shared" si="2"/>
        <v>718.75</v>
      </c>
      <c r="I30" s="5">
        <f t="shared" si="9"/>
        <v>16</v>
      </c>
      <c r="J30" s="6">
        <f t="shared" si="10"/>
        <v>4600</v>
      </c>
      <c r="K30" s="6">
        <f>IF(AND(I30&lt;=$B$4,J29&gt;($B$7/$B$4)),$B$7/$B$4,($B$7-SUM($K$15:K29)))</f>
        <v>500</v>
      </c>
      <c r="L30" s="6">
        <f t="shared" si="3"/>
        <v>106.25</v>
      </c>
      <c r="M30" s="28">
        <f t="shared" si="4"/>
        <v>606.25</v>
      </c>
      <c r="N30" s="20">
        <f t="shared" si="11"/>
        <v>606.25</v>
      </c>
      <c r="O30" s="5">
        <f t="shared" si="12"/>
        <v>16</v>
      </c>
      <c r="P30" s="6">
        <f t="shared" si="16"/>
        <v>6914.28571428571</v>
      </c>
      <c r="Q30" s="6">
        <f t="shared" si="5"/>
        <v>345.7142857142857</v>
      </c>
      <c r="R30" s="6">
        <f t="shared" si="6"/>
        <v>151.24999999999991</v>
      </c>
      <c r="S30" s="6">
        <f t="shared" si="14"/>
        <v>496.96428571428567</v>
      </c>
      <c r="T30" s="1">
        <f t="shared" si="15"/>
        <v>496.96428571428567</v>
      </c>
    </row>
    <row r="31" spans="3:20" ht="15">
      <c r="C31" s="5">
        <f t="shared" si="7"/>
        <v>17</v>
      </c>
      <c r="D31" s="6">
        <f t="shared" si="8"/>
        <v>9500</v>
      </c>
      <c r="E31" s="6">
        <f t="shared" si="0"/>
        <v>500</v>
      </c>
      <c r="F31" s="6">
        <f t="shared" si="1"/>
        <v>208.33333333333334</v>
      </c>
      <c r="G31" s="6">
        <f t="shared" si="2"/>
        <v>708.3333333333334</v>
      </c>
      <c r="I31" s="5">
        <f t="shared" si="9"/>
        <v>17</v>
      </c>
      <c r="J31" s="6">
        <f t="shared" si="10"/>
        <v>4100</v>
      </c>
      <c r="K31" s="6">
        <f>IF(AND(I31&lt;=$B$4,J30&gt;($B$7/$B$4)),$B$7/$B$4,($B$7-SUM($K$15:K30)))</f>
        <v>500</v>
      </c>
      <c r="L31" s="6">
        <f t="shared" si="3"/>
        <v>95.83333333333333</v>
      </c>
      <c r="M31" s="28">
        <f t="shared" si="4"/>
        <v>595.8333333333334</v>
      </c>
      <c r="N31" s="20">
        <f t="shared" si="11"/>
        <v>595.8333333333334</v>
      </c>
      <c r="O31" s="5">
        <f t="shared" si="12"/>
        <v>17</v>
      </c>
      <c r="P31" s="6">
        <f t="shared" si="16"/>
        <v>6568.571428571425</v>
      </c>
      <c r="Q31" s="6">
        <f t="shared" si="5"/>
        <v>345.7142857142857</v>
      </c>
      <c r="R31" s="6">
        <f t="shared" si="6"/>
        <v>144.04761904761895</v>
      </c>
      <c r="S31" s="6">
        <f t="shared" si="14"/>
        <v>489.7619047619047</v>
      </c>
      <c r="T31" s="1">
        <f t="shared" si="15"/>
        <v>489.7619047619047</v>
      </c>
    </row>
    <row r="32" spans="3:20" ht="15">
      <c r="C32" s="5">
        <f t="shared" si="7"/>
        <v>18</v>
      </c>
      <c r="D32" s="6">
        <f t="shared" si="8"/>
        <v>9000</v>
      </c>
      <c r="E32" s="6">
        <f t="shared" si="0"/>
        <v>500</v>
      </c>
      <c r="F32" s="6">
        <f t="shared" si="1"/>
        <v>197.91666666666666</v>
      </c>
      <c r="G32" s="6">
        <f t="shared" si="2"/>
        <v>697.9166666666666</v>
      </c>
      <c r="I32" s="5">
        <f t="shared" si="9"/>
        <v>18</v>
      </c>
      <c r="J32" s="6">
        <f t="shared" si="10"/>
        <v>3600</v>
      </c>
      <c r="K32" s="6">
        <f>IF(AND(I32&lt;=$B$4,J31&gt;($B$7/$B$4)),$B$7/$B$4,($B$7-SUM($K$15:K31)))</f>
        <v>500</v>
      </c>
      <c r="L32" s="6">
        <f t="shared" si="3"/>
        <v>85.41666666666667</v>
      </c>
      <c r="M32" s="28">
        <f t="shared" si="4"/>
        <v>585.4166666666666</v>
      </c>
      <c r="N32" s="20">
        <f t="shared" si="11"/>
        <v>585.4166666666666</v>
      </c>
      <c r="O32" s="5">
        <f t="shared" si="12"/>
        <v>18</v>
      </c>
      <c r="P32" s="6">
        <f t="shared" si="16"/>
        <v>6222.8571428571395</v>
      </c>
      <c r="Q32" s="6">
        <f t="shared" si="5"/>
        <v>345.7142857142857</v>
      </c>
      <c r="R32" s="6">
        <f t="shared" si="6"/>
        <v>136.84523809523802</v>
      </c>
      <c r="S32" s="6">
        <f t="shared" si="14"/>
        <v>482.55952380952374</v>
      </c>
      <c r="T32" s="1">
        <f t="shared" si="15"/>
        <v>482.55952380952374</v>
      </c>
    </row>
    <row r="33" spans="3:20" ht="15">
      <c r="C33" s="5">
        <f t="shared" si="7"/>
        <v>19</v>
      </c>
      <c r="D33" s="6">
        <f t="shared" si="8"/>
        <v>8500</v>
      </c>
      <c r="E33" s="6">
        <f t="shared" si="0"/>
        <v>500</v>
      </c>
      <c r="F33" s="6">
        <f t="shared" si="1"/>
        <v>187.5</v>
      </c>
      <c r="G33" s="6">
        <f t="shared" si="2"/>
        <v>687.5</v>
      </c>
      <c r="I33" s="5">
        <f t="shared" si="9"/>
        <v>19</v>
      </c>
      <c r="J33" s="6">
        <f t="shared" si="10"/>
        <v>3100</v>
      </c>
      <c r="K33" s="6">
        <f>IF(AND(I33&lt;=$B$4,J32&gt;($B$7/$B$4)),$B$7/$B$4,($B$7-SUM($K$15:K32)))</f>
        <v>500</v>
      </c>
      <c r="L33" s="6">
        <f t="shared" si="3"/>
        <v>75</v>
      </c>
      <c r="M33" s="28">
        <f t="shared" si="4"/>
        <v>575</v>
      </c>
      <c r="N33" s="20">
        <f t="shared" si="11"/>
        <v>575</v>
      </c>
      <c r="O33" s="5">
        <f t="shared" si="12"/>
        <v>19</v>
      </c>
      <c r="P33" s="6">
        <f t="shared" si="16"/>
        <v>5877.142857142854</v>
      </c>
      <c r="Q33" s="6">
        <f t="shared" si="5"/>
        <v>345.7142857142857</v>
      </c>
      <c r="R33" s="6">
        <f t="shared" si="6"/>
        <v>129.64285714285708</v>
      </c>
      <c r="S33" s="6">
        <f t="shared" si="14"/>
        <v>475.3571428571428</v>
      </c>
      <c r="T33" s="1">
        <f t="shared" si="15"/>
        <v>475.3571428571428</v>
      </c>
    </row>
    <row r="34" spans="3:20" ht="15">
      <c r="C34" s="5">
        <f t="shared" si="7"/>
        <v>20</v>
      </c>
      <c r="D34" s="6">
        <f t="shared" si="8"/>
        <v>8000</v>
      </c>
      <c r="E34" s="6">
        <f t="shared" si="0"/>
        <v>500</v>
      </c>
      <c r="F34" s="6">
        <f t="shared" si="1"/>
        <v>177.08333333333334</v>
      </c>
      <c r="G34" s="6">
        <f t="shared" si="2"/>
        <v>677.0833333333334</v>
      </c>
      <c r="I34" s="5">
        <f t="shared" si="9"/>
        <v>20</v>
      </c>
      <c r="J34" s="6">
        <f t="shared" si="10"/>
        <v>2600</v>
      </c>
      <c r="K34" s="6">
        <f>IF(AND(I34&lt;=$B$4,J33&gt;($B$7/$B$4)),$B$7/$B$4,($B$7-SUM($K$15:K33)))</f>
        <v>500</v>
      </c>
      <c r="L34" s="6">
        <f t="shared" si="3"/>
        <v>64.58333333333333</v>
      </c>
      <c r="M34" s="28">
        <f t="shared" si="4"/>
        <v>564.5833333333334</v>
      </c>
      <c r="N34" s="20">
        <f t="shared" si="11"/>
        <v>564.5833333333334</v>
      </c>
      <c r="O34" s="5">
        <f t="shared" si="12"/>
        <v>20</v>
      </c>
      <c r="P34" s="6">
        <f t="shared" si="16"/>
        <v>5531.428571428569</v>
      </c>
      <c r="Q34" s="6">
        <f t="shared" si="5"/>
        <v>345.7142857142857</v>
      </c>
      <c r="R34" s="6">
        <f t="shared" si="6"/>
        <v>122.44047619047613</v>
      </c>
      <c r="S34" s="6">
        <f t="shared" si="14"/>
        <v>468.15476190476187</v>
      </c>
      <c r="T34" s="1">
        <f t="shared" si="15"/>
        <v>468.15476190476187</v>
      </c>
    </row>
    <row r="35" spans="3:20" ht="15">
      <c r="C35" s="5">
        <f t="shared" si="7"/>
        <v>21</v>
      </c>
      <c r="D35" s="6">
        <f t="shared" si="8"/>
        <v>7500</v>
      </c>
      <c r="E35" s="6">
        <f t="shared" si="0"/>
        <v>500</v>
      </c>
      <c r="F35" s="6">
        <f t="shared" si="1"/>
        <v>166.66666666666666</v>
      </c>
      <c r="G35" s="6">
        <f t="shared" si="2"/>
        <v>666.6666666666666</v>
      </c>
      <c r="I35" s="5">
        <f t="shared" si="9"/>
        <v>21</v>
      </c>
      <c r="J35" s="6">
        <f t="shared" si="10"/>
        <v>2100</v>
      </c>
      <c r="K35" s="6">
        <f>IF(AND(I35&lt;=$B$4,J34&gt;($B$7/$B$4)),$B$7/$B$4,($B$7-SUM($K$15:K34)))</f>
        <v>500</v>
      </c>
      <c r="L35" s="6">
        <f t="shared" si="3"/>
        <v>54.166666666666664</v>
      </c>
      <c r="M35" s="28">
        <f t="shared" si="4"/>
        <v>554.1666666666666</v>
      </c>
      <c r="N35" s="20">
        <f t="shared" si="11"/>
        <v>554.1666666666666</v>
      </c>
      <c r="O35" s="5">
        <f t="shared" si="12"/>
        <v>21</v>
      </c>
      <c r="P35" s="6">
        <f t="shared" si="16"/>
        <v>5185.7142857142835</v>
      </c>
      <c r="Q35" s="6">
        <f t="shared" si="5"/>
        <v>345.7142857142857</v>
      </c>
      <c r="R35" s="6">
        <f t="shared" si="6"/>
        <v>115.23809523809518</v>
      </c>
      <c r="S35" s="6">
        <f t="shared" si="14"/>
        <v>460.9523809523809</v>
      </c>
      <c r="T35" s="1">
        <f t="shared" si="15"/>
        <v>460.9523809523809</v>
      </c>
    </row>
    <row r="36" spans="3:20" ht="15">
      <c r="C36" s="5">
        <f t="shared" si="7"/>
        <v>22</v>
      </c>
      <c r="D36" s="6">
        <f t="shared" si="8"/>
        <v>7000</v>
      </c>
      <c r="E36" s="6">
        <f t="shared" si="0"/>
        <v>500</v>
      </c>
      <c r="F36" s="6">
        <f t="shared" si="1"/>
        <v>156.25</v>
      </c>
      <c r="G36" s="6">
        <f t="shared" si="2"/>
        <v>656.25</v>
      </c>
      <c r="I36" s="5">
        <f t="shared" si="9"/>
        <v>22</v>
      </c>
      <c r="J36" s="6">
        <f t="shared" si="10"/>
        <v>1600</v>
      </c>
      <c r="K36" s="6">
        <f>IF(AND(I36&lt;=$B$4,J35&gt;($B$7/$B$4)),$B$7/$B$4,($B$7-SUM($K$15:K35)))</f>
        <v>500</v>
      </c>
      <c r="L36" s="6">
        <f t="shared" si="3"/>
        <v>43.75</v>
      </c>
      <c r="M36" s="28">
        <f t="shared" si="4"/>
        <v>543.75</v>
      </c>
      <c r="N36" s="20">
        <f t="shared" si="11"/>
        <v>543.75</v>
      </c>
      <c r="O36" s="5">
        <f t="shared" si="12"/>
        <v>22</v>
      </c>
      <c r="P36" s="6">
        <f t="shared" si="16"/>
        <v>4839.999999999998</v>
      </c>
      <c r="Q36" s="6">
        <f t="shared" si="5"/>
        <v>345.7142857142857</v>
      </c>
      <c r="R36" s="6">
        <f t="shared" si="6"/>
        <v>108.03571428571423</v>
      </c>
      <c r="S36" s="6">
        <f t="shared" si="14"/>
        <v>453.74999999999994</v>
      </c>
      <c r="T36" s="1">
        <f t="shared" si="15"/>
        <v>453.74999999999994</v>
      </c>
    </row>
    <row r="37" spans="3:20" ht="15">
      <c r="C37" s="5">
        <f t="shared" si="7"/>
        <v>23</v>
      </c>
      <c r="D37" s="6">
        <f t="shared" si="8"/>
        <v>6500</v>
      </c>
      <c r="E37" s="6">
        <f t="shared" si="0"/>
        <v>500</v>
      </c>
      <c r="F37" s="6">
        <f t="shared" si="1"/>
        <v>145.83333333333334</v>
      </c>
      <c r="G37" s="6">
        <f t="shared" si="2"/>
        <v>645.8333333333334</v>
      </c>
      <c r="I37" s="5">
        <f t="shared" si="9"/>
        <v>23</v>
      </c>
      <c r="J37" s="6">
        <f t="shared" si="10"/>
        <v>1100</v>
      </c>
      <c r="K37" s="6">
        <f>IF(AND(I37&lt;=$B$4,J36&gt;($B$7/$B$4)),$B$7/$B$4,($B$7-SUM($K$15:K36)))</f>
        <v>500</v>
      </c>
      <c r="L37" s="6">
        <f t="shared" si="3"/>
        <v>33.333333333333336</v>
      </c>
      <c r="M37" s="28">
        <f t="shared" si="4"/>
        <v>533.3333333333334</v>
      </c>
      <c r="N37" s="20">
        <f t="shared" si="11"/>
        <v>533.3333333333334</v>
      </c>
      <c r="O37" s="5">
        <f t="shared" si="12"/>
        <v>23</v>
      </c>
      <c r="P37" s="6">
        <f t="shared" si="16"/>
        <v>4494.285714285713</v>
      </c>
      <c r="Q37" s="6">
        <f t="shared" si="5"/>
        <v>345.7142857142857</v>
      </c>
      <c r="R37" s="6">
        <f t="shared" si="6"/>
        <v>100.8333333333333</v>
      </c>
      <c r="S37" s="6">
        <f t="shared" si="14"/>
        <v>446.54761904761904</v>
      </c>
      <c r="T37" s="1">
        <f t="shared" si="15"/>
        <v>446.54761904761904</v>
      </c>
    </row>
    <row r="38" spans="3:20" ht="15">
      <c r="C38" s="5">
        <f t="shared" si="7"/>
        <v>24</v>
      </c>
      <c r="D38" s="6">
        <f t="shared" si="8"/>
        <v>6000</v>
      </c>
      <c r="E38" s="6">
        <f t="shared" si="0"/>
        <v>500</v>
      </c>
      <c r="F38" s="6">
        <f t="shared" si="1"/>
        <v>135.41666666666666</v>
      </c>
      <c r="G38" s="6">
        <f t="shared" si="2"/>
        <v>635.4166666666666</v>
      </c>
      <c r="I38" s="5">
        <f t="shared" si="9"/>
        <v>24</v>
      </c>
      <c r="J38" s="6">
        <f t="shared" si="10"/>
        <v>600</v>
      </c>
      <c r="K38" s="6">
        <f>IF(AND(I38&lt;=$B$4,J37&gt;($B$7/$B$4)),$B$7/$B$4,($B$7-SUM($K$15:K37)))</f>
        <v>500</v>
      </c>
      <c r="L38" s="6">
        <f t="shared" si="3"/>
        <v>22.916666666666668</v>
      </c>
      <c r="M38" s="28">
        <f t="shared" si="4"/>
        <v>522.9166666666666</v>
      </c>
      <c r="N38" s="20">
        <f t="shared" si="11"/>
        <v>522.9166666666666</v>
      </c>
      <c r="O38" s="5">
        <f t="shared" si="12"/>
        <v>24</v>
      </c>
      <c r="P38" s="6">
        <f t="shared" si="16"/>
        <v>4148.5714285714275</v>
      </c>
      <c r="Q38" s="6">
        <f t="shared" si="5"/>
        <v>345.7142857142857</v>
      </c>
      <c r="R38" s="6">
        <f t="shared" si="6"/>
        <v>93.63095238095235</v>
      </c>
      <c r="S38" s="6">
        <f>Q38+R38</f>
        <v>439.3452380952381</v>
      </c>
      <c r="T38" s="1">
        <f t="shared" si="15"/>
        <v>439.3452380952381</v>
      </c>
    </row>
    <row r="39" spans="3:20" ht="15">
      <c r="C39" s="5">
        <f t="shared" si="7"/>
        <v>25</v>
      </c>
      <c r="D39" s="6">
        <f t="shared" si="8"/>
        <v>5500</v>
      </c>
      <c r="E39" s="6">
        <f t="shared" si="0"/>
        <v>500</v>
      </c>
      <c r="F39" s="6">
        <f t="shared" si="1"/>
        <v>125</v>
      </c>
      <c r="G39" s="6">
        <f t="shared" si="2"/>
        <v>625</v>
      </c>
      <c r="I39" s="5">
        <f t="shared" si="9"/>
        <v>25</v>
      </c>
      <c r="J39" s="6">
        <f t="shared" si="10"/>
        <v>100</v>
      </c>
      <c r="K39" s="6">
        <f>IF(AND(I39&lt;=$B$4,J38&gt;($B$7/$B$4)),$B$7/$B$4,($B$7-SUM($K$15:K38)))</f>
        <v>500</v>
      </c>
      <c r="L39" s="6">
        <f t="shared" si="3"/>
        <v>12.5</v>
      </c>
      <c r="M39" s="28">
        <f t="shared" si="4"/>
        <v>512.5</v>
      </c>
      <c r="N39" s="20">
        <f t="shared" si="11"/>
        <v>512.5</v>
      </c>
      <c r="O39" s="5">
        <f t="shared" si="12"/>
        <v>25</v>
      </c>
      <c r="P39" s="6">
        <f t="shared" si="16"/>
        <v>3802.8571428571418</v>
      </c>
      <c r="Q39" s="6">
        <f t="shared" si="5"/>
        <v>345.7142857142857</v>
      </c>
      <c r="R39" s="6">
        <f t="shared" si="6"/>
        <v>86.4285714285714</v>
      </c>
      <c r="S39" s="6">
        <f t="shared" si="14"/>
        <v>432.1428571428571</v>
      </c>
      <c r="T39" s="1">
        <f t="shared" si="15"/>
        <v>432.1428571428571</v>
      </c>
    </row>
    <row r="40" spans="3:20" ht="15">
      <c r="C40" s="5">
        <f t="shared" si="7"/>
        <v>26</v>
      </c>
      <c r="D40" s="6">
        <f t="shared" si="8"/>
        <v>5000</v>
      </c>
      <c r="E40" s="6">
        <f t="shared" si="0"/>
        <v>500</v>
      </c>
      <c r="F40" s="6">
        <f t="shared" si="1"/>
        <v>114.58333333333333</v>
      </c>
      <c r="G40" s="6">
        <f t="shared" si="2"/>
        <v>614.5833333333334</v>
      </c>
      <c r="I40" s="5">
        <f t="shared" si="9"/>
        <v>26</v>
      </c>
      <c r="J40" s="6">
        <f t="shared" si="10"/>
        <v>0</v>
      </c>
      <c r="K40" s="6">
        <f>IF(AND(I40&lt;=$B$4,J39&gt;($B$7/$B$4)),$B$7/$B$4,($B$7-SUM($K$15:K39)))</f>
        <v>100</v>
      </c>
      <c r="L40" s="6">
        <f t="shared" si="3"/>
        <v>2.0833333333333335</v>
      </c>
      <c r="M40" s="28">
        <f t="shared" si="4"/>
        <v>102.08333333333333</v>
      </c>
      <c r="N40" s="20">
        <f t="shared" si="11"/>
        <v>102.08333333333333</v>
      </c>
      <c r="O40" s="5">
        <f t="shared" si="12"/>
        <v>26</v>
      </c>
      <c r="P40" s="6">
        <f t="shared" si="16"/>
        <v>3457.142857142856</v>
      </c>
      <c r="Q40" s="6">
        <f t="shared" si="5"/>
        <v>345.7142857142857</v>
      </c>
      <c r="R40" s="6">
        <f t="shared" si="6"/>
        <v>79.22619047619045</v>
      </c>
      <c r="S40" s="6">
        <f t="shared" si="14"/>
        <v>424.94047619047615</v>
      </c>
      <c r="T40" s="1">
        <f t="shared" si="15"/>
        <v>424.94047619047615</v>
      </c>
    </row>
    <row r="41" spans="3:20" ht="15">
      <c r="C41" s="5">
        <f t="shared" si="7"/>
        <v>27</v>
      </c>
      <c r="D41" s="6">
        <f t="shared" si="8"/>
        <v>4500</v>
      </c>
      <c r="E41" s="6">
        <f t="shared" si="0"/>
        <v>500</v>
      </c>
      <c r="F41" s="6">
        <f t="shared" si="1"/>
        <v>104.16666666666667</v>
      </c>
      <c r="G41" s="6">
        <f t="shared" si="2"/>
        <v>604.1666666666666</v>
      </c>
      <c r="I41" s="5">
        <f t="shared" si="9"/>
        <v>27</v>
      </c>
      <c r="J41" s="6">
        <f t="shared" si="10"/>
        <v>0</v>
      </c>
      <c r="K41" s="6">
        <f>IF(AND(I41&lt;=$B$4,J40&gt;($B$7/$B$4)),$B$7/$B$4,($B$7-SUM($K$15:K40)))</f>
        <v>0</v>
      </c>
      <c r="L41" s="6">
        <f t="shared" si="3"/>
        <v>0</v>
      </c>
      <c r="M41" s="28">
        <f t="shared" si="4"/>
        <v>0</v>
      </c>
      <c r="N41" s="20">
        <f t="shared" si="11"/>
        <v>0</v>
      </c>
      <c r="O41" s="5">
        <f t="shared" si="12"/>
        <v>27</v>
      </c>
      <c r="P41" s="6">
        <f t="shared" si="16"/>
        <v>3111.42857142857</v>
      </c>
      <c r="Q41" s="6">
        <f t="shared" si="5"/>
        <v>345.7142857142857</v>
      </c>
      <c r="R41" s="6">
        <f t="shared" si="6"/>
        <v>72.0238095238095</v>
      </c>
      <c r="S41" s="6">
        <f t="shared" si="14"/>
        <v>417.73809523809524</v>
      </c>
      <c r="T41" s="1">
        <f t="shared" si="15"/>
        <v>417.73809523809524</v>
      </c>
    </row>
    <row r="42" spans="3:20" ht="15">
      <c r="C42" s="5">
        <f t="shared" si="7"/>
        <v>28</v>
      </c>
      <c r="D42" s="6">
        <f t="shared" si="8"/>
        <v>4000</v>
      </c>
      <c r="E42" s="6">
        <f t="shared" si="0"/>
        <v>500</v>
      </c>
      <c r="F42" s="6">
        <f t="shared" si="1"/>
        <v>93.75</v>
      </c>
      <c r="G42" s="6">
        <f t="shared" si="2"/>
        <v>593.75</v>
      </c>
      <c r="I42" s="5">
        <f t="shared" si="9"/>
        <v>28</v>
      </c>
      <c r="J42" s="6">
        <f t="shared" si="10"/>
        <v>0</v>
      </c>
      <c r="K42" s="6">
        <f>IF(AND(I42&lt;=$B$4,J41&gt;($B$7/$B$4)),$B$7/$B$4,($B$7-SUM($K$15:K41)))</f>
        <v>0</v>
      </c>
      <c r="L42" s="6">
        <f t="shared" si="3"/>
        <v>0</v>
      </c>
      <c r="M42" s="28">
        <f>K42+L42</f>
        <v>0</v>
      </c>
      <c r="N42" s="20">
        <f t="shared" si="11"/>
        <v>0</v>
      </c>
      <c r="O42" s="5">
        <f t="shared" si="12"/>
        <v>28</v>
      </c>
      <c r="P42" s="6">
        <f t="shared" si="16"/>
        <v>2765.7142857142844</v>
      </c>
      <c r="Q42" s="6">
        <f t="shared" si="5"/>
        <v>345.7142857142857</v>
      </c>
      <c r="R42" s="6">
        <f t="shared" si="6"/>
        <v>64.82142857142854</v>
      </c>
      <c r="S42" s="6">
        <f>Q42+R42</f>
        <v>410.5357142857143</v>
      </c>
      <c r="T42" s="1">
        <f t="shared" si="15"/>
        <v>410.5357142857143</v>
      </c>
    </row>
    <row r="43" spans="3:20" ht="15">
      <c r="C43" s="5">
        <f t="shared" si="7"/>
        <v>29</v>
      </c>
      <c r="D43" s="6">
        <f t="shared" si="8"/>
        <v>3500</v>
      </c>
      <c r="E43" s="6">
        <f t="shared" si="0"/>
        <v>500</v>
      </c>
      <c r="F43" s="6">
        <f t="shared" si="1"/>
        <v>83.33333333333333</v>
      </c>
      <c r="G43" s="6">
        <f t="shared" si="2"/>
        <v>583.3333333333334</v>
      </c>
      <c r="I43" s="5">
        <f t="shared" si="9"/>
        <v>29</v>
      </c>
      <c r="J43" s="6">
        <f t="shared" si="10"/>
        <v>0</v>
      </c>
      <c r="K43" s="6">
        <f>IF(AND(I43&lt;=$B$4,J42&gt;($B$7/$B$4)),$B$7/$B$4,($B$7-SUM($K$15:K42)))</f>
        <v>0</v>
      </c>
      <c r="L43" s="6">
        <f t="shared" si="3"/>
        <v>0</v>
      </c>
      <c r="M43" s="28">
        <f>K43+L43</f>
        <v>0</v>
      </c>
      <c r="N43" s="20">
        <f t="shared" si="11"/>
        <v>0</v>
      </c>
      <c r="O43" s="5">
        <f t="shared" si="12"/>
        <v>29</v>
      </c>
      <c r="P43" s="6">
        <f t="shared" si="16"/>
        <v>2419.9999999999986</v>
      </c>
      <c r="Q43" s="6">
        <f t="shared" si="5"/>
        <v>345.7142857142857</v>
      </c>
      <c r="R43" s="6">
        <f t="shared" si="6"/>
        <v>57.61904761904759</v>
      </c>
      <c r="S43" s="6">
        <f>Q43+R43</f>
        <v>403.3333333333333</v>
      </c>
      <c r="T43" s="1">
        <f t="shared" si="15"/>
        <v>403.3333333333333</v>
      </c>
    </row>
    <row r="44" spans="3:20" ht="15">
      <c r="C44" s="5">
        <f t="shared" si="7"/>
        <v>30</v>
      </c>
      <c r="D44" s="6">
        <f t="shared" si="8"/>
        <v>3000</v>
      </c>
      <c r="E44" s="6">
        <f t="shared" si="0"/>
        <v>500</v>
      </c>
      <c r="F44" s="6">
        <f t="shared" si="1"/>
        <v>72.91666666666667</v>
      </c>
      <c r="G44" s="6">
        <f t="shared" si="2"/>
        <v>572.9166666666666</v>
      </c>
      <c r="I44" s="5">
        <f t="shared" si="9"/>
        <v>30</v>
      </c>
      <c r="J44" s="6">
        <f t="shared" si="10"/>
        <v>0</v>
      </c>
      <c r="K44" s="6">
        <f>IF(AND(I44&lt;=$B$4,J43&gt;($B$7/$B$4)),$B$7/$B$4,($B$7-SUM($K$15:K43)))</f>
        <v>0</v>
      </c>
      <c r="L44" s="6">
        <f t="shared" si="3"/>
        <v>0</v>
      </c>
      <c r="M44" s="28">
        <f t="shared" si="4"/>
        <v>0</v>
      </c>
      <c r="N44" s="20">
        <f t="shared" si="11"/>
        <v>0</v>
      </c>
      <c r="O44" s="5">
        <f t="shared" si="12"/>
        <v>30</v>
      </c>
      <c r="P44" s="6">
        <f t="shared" si="16"/>
        <v>2074.285714285713</v>
      </c>
      <c r="Q44" s="6">
        <f t="shared" si="5"/>
        <v>345.7142857142857</v>
      </c>
      <c r="R44" s="6">
        <f t="shared" si="6"/>
        <v>50.416666666666636</v>
      </c>
      <c r="S44" s="6">
        <f aca="true" t="shared" si="17" ref="S44:S50">Q44+R44</f>
        <v>396.13095238095235</v>
      </c>
      <c r="T44" s="1">
        <f t="shared" si="15"/>
        <v>396.13095238095235</v>
      </c>
    </row>
    <row r="45" spans="3:20" ht="15">
      <c r="C45" s="5">
        <f t="shared" si="7"/>
        <v>31</v>
      </c>
      <c r="D45" s="6">
        <f t="shared" si="8"/>
        <v>2500</v>
      </c>
      <c r="E45" s="6">
        <f t="shared" si="0"/>
        <v>500</v>
      </c>
      <c r="F45" s="6">
        <f t="shared" si="1"/>
        <v>62.5</v>
      </c>
      <c r="G45" s="6">
        <f t="shared" si="2"/>
        <v>562.5</v>
      </c>
      <c r="I45" s="5">
        <f t="shared" si="9"/>
        <v>31</v>
      </c>
      <c r="J45" s="6">
        <f t="shared" si="10"/>
        <v>0</v>
      </c>
      <c r="K45" s="6">
        <f>IF(AND(I45&lt;=$B$4,J44&gt;($B$7/$B$4)),$B$7/$B$4,($B$7-SUM($K$15:K44)))</f>
        <v>0</v>
      </c>
      <c r="L45" s="6">
        <f t="shared" si="3"/>
        <v>0</v>
      </c>
      <c r="M45" s="28">
        <f t="shared" si="4"/>
        <v>0</v>
      </c>
      <c r="N45" s="20">
        <f t="shared" si="11"/>
        <v>0</v>
      </c>
      <c r="O45" s="5">
        <f t="shared" si="12"/>
        <v>31</v>
      </c>
      <c r="P45" s="6">
        <f t="shared" si="16"/>
        <v>1728.571428571427</v>
      </c>
      <c r="Q45" s="6">
        <f t="shared" si="5"/>
        <v>345.7142857142857</v>
      </c>
      <c r="R45" s="6">
        <f t="shared" si="6"/>
        <v>43.21428571428569</v>
      </c>
      <c r="S45" s="6">
        <f t="shared" si="17"/>
        <v>388.9285714285714</v>
      </c>
      <c r="T45" s="1">
        <f t="shared" si="15"/>
        <v>388.9285714285714</v>
      </c>
    </row>
    <row r="46" spans="3:20" ht="15">
      <c r="C46" s="5">
        <f t="shared" si="7"/>
        <v>32</v>
      </c>
      <c r="D46" s="6">
        <f t="shared" si="8"/>
        <v>2000</v>
      </c>
      <c r="E46" s="6">
        <f t="shared" si="0"/>
        <v>500</v>
      </c>
      <c r="F46" s="6">
        <f t="shared" si="1"/>
        <v>52.083333333333336</v>
      </c>
      <c r="G46" s="6">
        <f t="shared" si="2"/>
        <v>552.0833333333334</v>
      </c>
      <c r="I46" s="5">
        <f t="shared" si="9"/>
        <v>32</v>
      </c>
      <c r="J46" s="6">
        <f t="shared" si="10"/>
        <v>0</v>
      </c>
      <c r="K46" s="6">
        <f>IF(AND(I46&lt;=$B$4,J45&gt;($B$7/$B$4)),$B$7/$B$4,($B$7-SUM($K$15:K45)))</f>
        <v>0</v>
      </c>
      <c r="L46" s="6">
        <f t="shared" si="3"/>
        <v>0</v>
      </c>
      <c r="M46" s="28">
        <f t="shared" si="4"/>
        <v>0</v>
      </c>
      <c r="N46" s="20">
        <f t="shared" si="11"/>
        <v>0</v>
      </c>
      <c r="O46" s="5">
        <f t="shared" si="12"/>
        <v>32</v>
      </c>
      <c r="P46" s="6">
        <f t="shared" si="16"/>
        <v>1382.8571428571413</v>
      </c>
      <c r="Q46" s="6">
        <f t="shared" si="5"/>
        <v>345.7142857142857</v>
      </c>
      <c r="R46" s="6">
        <f t="shared" si="6"/>
        <v>36.01190476190473</v>
      </c>
      <c r="S46" s="6">
        <f t="shared" si="17"/>
        <v>381.7261904761905</v>
      </c>
      <c r="T46" s="1">
        <f t="shared" si="15"/>
        <v>381.7261904761905</v>
      </c>
    </row>
    <row r="47" spans="3:20" ht="15">
      <c r="C47" s="5">
        <f t="shared" si="7"/>
        <v>33</v>
      </c>
      <c r="D47" s="6">
        <f t="shared" si="8"/>
        <v>1500</v>
      </c>
      <c r="E47" s="6">
        <f t="shared" si="0"/>
        <v>500</v>
      </c>
      <c r="F47" s="6">
        <f t="shared" si="1"/>
        <v>41.666666666666664</v>
      </c>
      <c r="G47" s="6">
        <f t="shared" si="2"/>
        <v>541.6666666666666</v>
      </c>
      <c r="I47" s="5">
        <f t="shared" si="9"/>
        <v>33</v>
      </c>
      <c r="J47" s="6">
        <f t="shared" si="10"/>
        <v>0</v>
      </c>
      <c r="K47" s="6">
        <f>IF(AND(I47&lt;=$B$4,J46&gt;($B$7/$B$4)),$B$7/$B$4,($B$7-SUM($K$15:K46)))</f>
        <v>0</v>
      </c>
      <c r="L47" s="6">
        <f t="shared" si="3"/>
        <v>0</v>
      </c>
      <c r="M47" s="28">
        <f t="shared" si="4"/>
        <v>0</v>
      </c>
      <c r="N47" s="20">
        <f t="shared" si="11"/>
        <v>0</v>
      </c>
      <c r="O47" s="5">
        <f t="shared" si="12"/>
        <v>33</v>
      </c>
      <c r="P47" s="6">
        <f t="shared" si="16"/>
        <v>1037.1428571428555</v>
      </c>
      <c r="Q47" s="6">
        <f t="shared" si="5"/>
        <v>345.7142857142857</v>
      </c>
      <c r="R47" s="6">
        <f t="shared" si="6"/>
        <v>28.80952380952378</v>
      </c>
      <c r="S47" s="6">
        <f t="shared" si="17"/>
        <v>374.5238095238095</v>
      </c>
      <c r="T47" s="1">
        <f t="shared" si="15"/>
        <v>374.5238095238095</v>
      </c>
    </row>
    <row r="48" spans="3:20" ht="15">
      <c r="C48" s="5">
        <f t="shared" si="7"/>
        <v>34</v>
      </c>
      <c r="D48" s="6">
        <f t="shared" si="8"/>
        <v>1000</v>
      </c>
      <c r="E48" s="6">
        <f t="shared" si="0"/>
        <v>500</v>
      </c>
      <c r="F48" s="6">
        <f t="shared" si="1"/>
        <v>31.25</v>
      </c>
      <c r="G48" s="6">
        <f t="shared" si="2"/>
        <v>531.25</v>
      </c>
      <c r="I48" s="5">
        <f t="shared" si="9"/>
        <v>34</v>
      </c>
      <c r="J48" s="6">
        <f t="shared" si="10"/>
        <v>0</v>
      </c>
      <c r="K48" s="6">
        <f>IF(AND(I48&lt;=$B$4,J47&gt;($B$7/$B$4)),$B$7/$B$4,($B$7-SUM($K$15:K47)))</f>
        <v>0</v>
      </c>
      <c r="L48" s="6">
        <f t="shared" si="3"/>
        <v>0</v>
      </c>
      <c r="M48" s="28">
        <f t="shared" si="4"/>
        <v>0</v>
      </c>
      <c r="N48" s="20">
        <f t="shared" si="11"/>
        <v>0</v>
      </c>
      <c r="O48" s="5">
        <f t="shared" si="12"/>
        <v>34</v>
      </c>
      <c r="P48" s="6">
        <f t="shared" si="16"/>
        <v>691.4285714285697</v>
      </c>
      <c r="Q48" s="6">
        <f t="shared" si="5"/>
        <v>345.7142857142857</v>
      </c>
      <c r="R48" s="6">
        <f t="shared" si="6"/>
        <v>21.607142857142822</v>
      </c>
      <c r="S48" s="6">
        <f t="shared" si="17"/>
        <v>367.32142857142856</v>
      </c>
      <c r="T48" s="1">
        <f t="shared" si="15"/>
        <v>367.32142857142856</v>
      </c>
    </row>
    <row r="49" spans="3:20" ht="15">
      <c r="C49" s="5">
        <f t="shared" si="7"/>
        <v>35</v>
      </c>
      <c r="D49" s="6">
        <f t="shared" si="8"/>
        <v>500</v>
      </c>
      <c r="E49" s="6">
        <f t="shared" si="0"/>
        <v>500</v>
      </c>
      <c r="F49" s="6">
        <f t="shared" si="1"/>
        <v>20.833333333333332</v>
      </c>
      <c r="G49" s="6">
        <f t="shared" si="2"/>
        <v>520.8333333333334</v>
      </c>
      <c r="I49" s="5">
        <f t="shared" si="9"/>
        <v>35</v>
      </c>
      <c r="J49" s="6">
        <f t="shared" si="10"/>
        <v>0</v>
      </c>
      <c r="K49" s="6">
        <f>IF(AND(I49&lt;=$B$4,J48&gt;($B$7/$B$4)),$B$7/$B$4,($B$7-SUM($K$15:K48)))</f>
        <v>0</v>
      </c>
      <c r="L49" s="6">
        <f t="shared" si="3"/>
        <v>0</v>
      </c>
      <c r="M49" s="28">
        <f t="shared" si="4"/>
        <v>0</v>
      </c>
      <c r="N49" s="20">
        <f t="shared" si="11"/>
        <v>0</v>
      </c>
      <c r="O49" s="5">
        <f t="shared" si="12"/>
        <v>35</v>
      </c>
      <c r="P49" s="6">
        <f t="shared" si="16"/>
        <v>345.714285714284</v>
      </c>
      <c r="Q49" s="6">
        <f t="shared" si="5"/>
        <v>345.7142857142857</v>
      </c>
      <c r="R49" s="6">
        <f t="shared" si="6"/>
        <v>14.40476190476187</v>
      </c>
      <c r="S49" s="6">
        <f t="shared" si="17"/>
        <v>360.1190476190476</v>
      </c>
      <c r="T49" s="1">
        <f t="shared" si="15"/>
        <v>360.1190476190476</v>
      </c>
    </row>
    <row r="50" spans="3:20" ht="15">
      <c r="C50" s="5">
        <f t="shared" si="7"/>
        <v>36</v>
      </c>
      <c r="D50" s="6">
        <f t="shared" si="8"/>
        <v>0</v>
      </c>
      <c r="E50" s="6">
        <f t="shared" si="0"/>
        <v>500</v>
      </c>
      <c r="F50" s="6">
        <f t="shared" si="1"/>
        <v>10.416666666666666</v>
      </c>
      <c r="G50" s="6">
        <f t="shared" si="2"/>
        <v>510.4166666666667</v>
      </c>
      <c r="I50" s="5">
        <f t="shared" si="9"/>
        <v>36</v>
      </c>
      <c r="J50" s="6">
        <f t="shared" si="10"/>
        <v>0</v>
      </c>
      <c r="K50" s="6">
        <f>IF(AND(I50&lt;=$B$4,J49&gt;($B$7/$B$4)),$B$7/$B$4,($B$7-SUM($K$15:K49)))</f>
        <v>0</v>
      </c>
      <c r="L50" s="6">
        <f t="shared" si="3"/>
        <v>0</v>
      </c>
      <c r="M50" s="28">
        <f t="shared" si="4"/>
        <v>0</v>
      </c>
      <c r="N50" s="20">
        <f t="shared" si="11"/>
        <v>0</v>
      </c>
      <c r="O50" s="5">
        <f t="shared" si="12"/>
        <v>36</v>
      </c>
      <c r="P50" s="6">
        <f t="shared" si="16"/>
        <v>0</v>
      </c>
      <c r="Q50" s="6">
        <f t="shared" si="5"/>
        <v>345.7142857142857</v>
      </c>
      <c r="R50" s="6">
        <f t="shared" si="6"/>
        <v>7.202380952380917</v>
      </c>
      <c r="S50" s="6">
        <f t="shared" si="17"/>
        <v>352.91666666666663</v>
      </c>
      <c r="T50" s="1">
        <f t="shared" si="15"/>
        <v>352.91666666666663</v>
      </c>
    </row>
    <row r="52" spans="3:19" ht="15">
      <c r="C52" s="55" t="s">
        <v>7</v>
      </c>
      <c r="D52" s="55"/>
      <c r="E52" s="7">
        <f>SUM(E15:E50)</f>
        <v>18000</v>
      </c>
      <c r="F52" s="26">
        <f>SUM(F15:F50)</f>
        <v>6937.5</v>
      </c>
      <c r="G52" s="26">
        <f>SUM(G15:G50)</f>
        <v>24937.5</v>
      </c>
      <c r="H52" s="1"/>
      <c r="I52" s="48" t="s">
        <v>7</v>
      </c>
      <c r="J52" s="48"/>
      <c r="K52" s="7">
        <f>SUM(K15:K50)</f>
        <v>18000</v>
      </c>
      <c r="L52" s="7">
        <f>SUM(L15:L50)</f>
        <v>3552.0833333333335</v>
      </c>
      <c r="M52" s="26">
        <f>SUM(M15:M50)</f>
        <v>21552.083333333332</v>
      </c>
      <c r="N52" s="1"/>
      <c r="O52" s="48" t="s">
        <v>7</v>
      </c>
      <c r="P52" s="48"/>
      <c r="Q52" s="7">
        <f>SUM(Q15:Q50)</f>
        <v>18000.00000000001</v>
      </c>
      <c r="R52" s="7">
        <f>SUM(R15:R50)</f>
        <v>4912.499999999998</v>
      </c>
      <c r="S52" s="7">
        <f>SUM(S15:S50)</f>
        <v>22912.5</v>
      </c>
    </row>
    <row r="53" spans="5:19" ht="15">
      <c r="E53" s="1"/>
      <c r="F53" s="20">
        <v>2525.4627104166657</v>
      </c>
      <c r="G53" s="21"/>
      <c r="H53" s="1"/>
      <c r="I53" s="49" t="s">
        <v>12</v>
      </c>
      <c r="J53" s="50"/>
      <c r="K53" s="50"/>
      <c r="L53" s="50"/>
      <c r="M53" s="23">
        <f>M55+M56</f>
        <v>8785.416666666666</v>
      </c>
      <c r="N53" s="1"/>
      <c r="O53" s="64" t="s">
        <v>12</v>
      </c>
      <c r="P53" s="65"/>
      <c r="Q53" s="65"/>
      <c r="R53" s="65"/>
      <c r="S53" s="27">
        <f>S55+S56</f>
        <v>7425.000000000002</v>
      </c>
    </row>
    <row r="54" spans="5:19" ht="15">
      <c r="E54" s="1"/>
      <c r="F54" s="1"/>
      <c r="G54" s="1"/>
      <c r="H54" s="1"/>
      <c r="I54" s="62" t="s">
        <v>11</v>
      </c>
      <c r="J54" s="63"/>
      <c r="K54" s="63"/>
      <c r="L54" s="63"/>
      <c r="M54" s="8"/>
      <c r="N54" s="1"/>
      <c r="O54" s="66" t="s">
        <v>11</v>
      </c>
      <c r="P54" s="67"/>
      <c r="Q54" s="67"/>
      <c r="R54" s="67"/>
      <c r="S54" s="9"/>
    </row>
    <row r="55" spans="5:19" ht="29.25" customHeight="1">
      <c r="E55" s="1"/>
      <c r="F55" s="1"/>
      <c r="G55" s="1"/>
      <c r="H55" s="1"/>
      <c r="I55" s="72" t="s">
        <v>13</v>
      </c>
      <c r="J55" s="73"/>
      <c r="K55" s="73"/>
      <c r="L55" s="73"/>
      <c r="M55" s="24">
        <f>B10</f>
        <v>5400</v>
      </c>
      <c r="N55" s="1"/>
      <c r="O55" s="68" t="s">
        <v>13</v>
      </c>
      <c r="P55" s="69"/>
      <c r="Q55" s="69"/>
      <c r="R55" s="69"/>
      <c r="S55" s="9">
        <f>B10</f>
        <v>5400</v>
      </c>
    </row>
    <row r="56" spans="5:19" ht="30.75" customHeight="1">
      <c r="E56" s="1"/>
      <c r="F56" s="1"/>
      <c r="G56" s="1"/>
      <c r="H56" s="1"/>
      <c r="I56" s="60" t="s">
        <v>14</v>
      </c>
      <c r="J56" s="61"/>
      <c r="K56" s="61"/>
      <c r="L56" s="61"/>
      <c r="M56" s="25">
        <f>F52-L52</f>
        <v>3385.4166666666665</v>
      </c>
      <c r="N56" s="1"/>
      <c r="O56" s="70" t="s">
        <v>14</v>
      </c>
      <c r="P56" s="71"/>
      <c r="Q56" s="71"/>
      <c r="R56" s="71"/>
      <c r="S56" s="10">
        <f>F52-R52</f>
        <v>2025.0000000000018</v>
      </c>
    </row>
    <row r="57" ht="15">
      <c r="M57" s="20"/>
    </row>
    <row r="58" ht="15">
      <c r="M58" s="20"/>
    </row>
  </sheetData>
  <sheetProtection/>
  <mergeCells count="16">
    <mergeCell ref="I56:L56"/>
    <mergeCell ref="O56:R56"/>
    <mergeCell ref="I53:L53"/>
    <mergeCell ref="O53:R53"/>
    <mergeCell ref="I54:L54"/>
    <mergeCell ref="O54:R54"/>
    <mergeCell ref="I55:L55"/>
    <mergeCell ref="O55:R55"/>
    <mergeCell ref="A1:B1"/>
    <mergeCell ref="A6:B6"/>
    <mergeCell ref="C13:G13"/>
    <mergeCell ref="I13:M13"/>
    <mergeCell ref="O13:S13"/>
    <mergeCell ref="C52:D52"/>
    <mergeCell ref="I52:J52"/>
    <mergeCell ref="O52:P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3:J1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140625" style="29" customWidth="1"/>
    <col min="2" max="10" width="12.7109375" style="29" customWidth="1"/>
    <col min="11" max="16384" width="9.140625" style="29" customWidth="1"/>
  </cols>
  <sheetData>
    <row r="3" ht="12">
      <c r="B3" s="30"/>
    </row>
    <row r="4" ht="15.75">
      <c r="B4" s="35" t="s">
        <v>23</v>
      </c>
    </row>
    <row r="5" ht="12.75">
      <c r="B5" s="36" t="s">
        <v>29</v>
      </c>
    </row>
    <row r="6" spans="1:10" ht="24.75" customHeight="1">
      <c r="A6" s="30" t="s">
        <v>28</v>
      </c>
      <c r="B6" s="74" t="s">
        <v>24</v>
      </c>
      <c r="C6" s="74"/>
      <c r="D6" s="74" t="s">
        <v>25</v>
      </c>
      <c r="E6" s="74"/>
      <c r="F6" s="74" t="s">
        <v>26</v>
      </c>
      <c r="G6" s="74"/>
      <c r="H6" s="32"/>
      <c r="I6" s="32"/>
      <c r="J6" s="32"/>
    </row>
    <row r="7" spans="2:10" ht="24.75" customHeight="1">
      <c r="B7" s="34" t="s">
        <v>30</v>
      </c>
      <c r="C7" s="34" t="s">
        <v>31</v>
      </c>
      <c r="D7" s="34" t="s">
        <v>30</v>
      </c>
      <c r="E7" s="34" t="s">
        <v>31</v>
      </c>
      <c r="F7" s="34" t="s">
        <v>30</v>
      </c>
      <c r="G7" s="34" t="s">
        <v>31</v>
      </c>
      <c r="H7" s="32"/>
      <c r="I7" s="32"/>
      <c r="J7" s="32"/>
    </row>
    <row r="8" spans="1:10" ht="12">
      <c r="A8" s="31">
        <v>10000</v>
      </c>
      <c r="B8" s="33"/>
      <c r="C8" s="33"/>
      <c r="D8" s="33"/>
      <c r="E8" s="33"/>
      <c r="F8" s="33"/>
      <c r="G8" s="33"/>
      <c r="H8" s="32"/>
      <c r="I8" s="32"/>
      <c r="J8" s="32"/>
    </row>
    <row r="9" spans="1:10" ht="12">
      <c r="A9" s="31">
        <v>20000</v>
      </c>
      <c r="B9" s="33"/>
      <c r="C9" s="33"/>
      <c r="D9" s="33"/>
      <c r="E9" s="33"/>
      <c r="F9" s="33"/>
      <c r="G9" s="33"/>
      <c r="H9" s="32"/>
      <c r="I9" s="32"/>
      <c r="J9" s="32"/>
    </row>
    <row r="10" spans="1:10" ht="12">
      <c r="A10" s="31">
        <v>30000</v>
      </c>
      <c r="B10" s="33"/>
      <c r="C10" s="33"/>
      <c r="D10" s="33"/>
      <c r="E10" s="33"/>
      <c r="F10" s="33"/>
      <c r="G10" s="33"/>
      <c r="H10" s="32"/>
      <c r="I10" s="32"/>
      <c r="J10" s="32"/>
    </row>
    <row r="11" spans="1:10" ht="12">
      <c r="A11" s="31"/>
      <c r="B11" s="32"/>
      <c r="C11" s="32"/>
      <c r="D11" s="32"/>
      <c r="E11" s="32"/>
      <c r="F11" s="32"/>
      <c r="G11" s="32"/>
      <c r="H11" s="32"/>
      <c r="I11" s="32"/>
      <c r="J11" s="32"/>
    </row>
    <row r="12" spans="2:10" ht="12.75">
      <c r="B12" s="36" t="s">
        <v>27</v>
      </c>
      <c r="C12" s="32"/>
      <c r="D12" s="32"/>
      <c r="E12" s="32"/>
      <c r="F12" s="32"/>
      <c r="G12" s="32"/>
      <c r="H12" s="32"/>
      <c r="I12" s="32"/>
      <c r="J12" s="32"/>
    </row>
    <row r="13" spans="1:10" ht="24" customHeight="1">
      <c r="A13" s="30" t="s">
        <v>28</v>
      </c>
      <c r="B13" s="74" t="s">
        <v>24</v>
      </c>
      <c r="C13" s="74"/>
      <c r="D13" s="74"/>
      <c r="E13" s="74" t="s">
        <v>25</v>
      </c>
      <c r="F13" s="74"/>
      <c r="G13" s="74"/>
      <c r="H13" s="74" t="s">
        <v>26</v>
      </c>
      <c r="I13" s="74"/>
      <c r="J13" s="74"/>
    </row>
    <row r="14" spans="2:10" ht="24" customHeight="1">
      <c r="B14" s="34" t="s">
        <v>30</v>
      </c>
      <c r="C14" s="34" t="s">
        <v>32</v>
      </c>
      <c r="D14" s="34" t="s">
        <v>31</v>
      </c>
      <c r="E14" s="34" t="s">
        <v>30</v>
      </c>
      <c r="F14" s="34" t="s">
        <v>0</v>
      </c>
      <c r="G14" s="34" t="s">
        <v>31</v>
      </c>
      <c r="H14" s="34" t="s">
        <v>30</v>
      </c>
      <c r="I14" s="34" t="s">
        <v>0</v>
      </c>
      <c r="J14" s="34" t="s">
        <v>31</v>
      </c>
    </row>
    <row r="15" spans="1:10" ht="12">
      <c r="A15" s="31">
        <v>10000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">
      <c r="A16" s="31">
        <v>20000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">
      <c r="A17" s="31">
        <v>30000</v>
      </c>
      <c r="B17" s="33"/>
      <c r="C17" s="33"/>
      <c r="D17" s="33"/>
      <c r="E17" s="33"/>
      <c r="F17" s="33"/>
      <c r="G17" s="33"/>
      <c r="H17" s="33"/>
      <c r="I17" s="33"/>
      <c r="J17" s="33"/>
    </row>
  </sheetData>
  <sheetProtection/>
  <mergeCells count="6">
    <mergeCell ref="B6:C6"/>
    <mergeCell ref="D6:E6"/>
    <mergeCell ref="F6:G6"/>
    <mergeCell ref="B13:D13"/>
    <mergeCell ref="E13:G13"/>
    <mergeCell ref="H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4:C10"/>
  <sheetViews>
    <sheetView showGridLines="0" tabSelected="1" view="pageBreakPreview" zoomScale="160" zoomScaleSheetLayoutView="16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7" sqref="C7"/>
    </sheetView>
  </sheetViews>
  <sheetFormatPr defaultColWidth="9.140625" defaultRowHeight="15"/>
  <cols>
    <col min="1" max="1" width="0.9921875" style="0" customWidth="1"/>
    <col min="2" max="2" width="40.140625" style="0" bestFit="1" customWidth="1"/>
    <col min="3" max="3" width="15.00390625" style="0" bestFit="1" customWidth="1"/>
  </cols>
  <sheetData>
    <row r="3" ht="15.75" thickBot="1"/>
    <row r="4" spans="2:3" s="45" customFormat="1" ht="30" customHeight="1" thickBot="1" thickTop="1">
      <c r="B4" s="75" t="s">
        <v>40</v>
      </c>
      <c r="C4" s="78">
        <v>20000</v>
      </c>
    </row>
    <row r="5" spans="2:3" s="45" customFormat="1" ht="30" customHeight="1" thickBot="1" thickTop="1">
      <c r="B5" s="75" t="s">
        <v>37</v>
      </c>
      <c r="C5" s="79">
        <v>0.1</v>
      </c>
    </row>
    <row r="6" spans="2:3" s="45" customFormat="1" ht="30" customHeight="1" thickBot="1" thickTop="1">
      <c r="B6" s="76" t="s">
        <v>38</v>
      </c>
      <c r="C6" s="77"/>
    </row>
    <row r="7" spans="2:3" s="45" customFormat="1" ht="30" customHeight="1" thickBot="1" thickTop="1">
      <c r="B7" s="75" t="s">
        <v>36</v>
      </c>
      <c r="C7" s="80">
        <f>'10000 (3)'!B3</f>
        <v>2000</v>
      </c>
    </row>
    <row r="8" spans="2:3" s="45" customFormat="1" ht="30" customHeight="1" thickBot="1" thickTop="1">
      <c r="B8" s="75" t="s">
        <v>39</v>
      </c>
      <c r="C8" s="80">
        <f>'10000 (3)'!B7</f>
        <v>18000</v>
      </c>
    </row>
    <row r="9" spans="2:3" s="45" customFormat="1" ht="30" customHeight="1" thickBot="1" thickTop="1">
      <c r="B9" s="75" t="s">
        <v>34</v>
      </c>
      <c r="C9" s="80">
        <f>'10000 (3)'!B12</f>
        <v>692.7083333333334</v>
      </c>
    </row>
    <row r="10" spans="2:3" s="45" customFormat="1" ht="30" customHeight="1" thickBot="1" thickTop="1">
      <c r="B10" s="75" t="s">
        <v>35</v>
      </c>
      <c r="C10" s="80">
        <f>'10000 (3)'!B13</f>
        <v>448.6689814814815</v>
      </c>
    </row>
    <row r="11" ht="15.75" thickTop="1"/>
  </sheetData>
  <sheetProtection password="CE28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Шмат Світлана Володимирівна</dc:creator>
  <cp:keywords/>
  <dc:description/>
  <cp:lastModifiedBy>Васільєв Максим Анатолійович</cp:lastModifiedBy>
  <cp:lastPrinted>2015-04-10T05:41:13Z</cp:lastPrinted>
  <dcterms:created xsi:type="dcterms:W3CDTF">2014-10-14T10:59:15Z</dcterms:created>
  <dcterms:modified xsi:type="dcterms:W3CDTF">2015-04-10T05:49:09Z</dcterms:modified>
  <cp:category/>
  <cp:version/>
  <cp:contentType/>
  <cp:contentStatus/>
</cp:coreProperties>
</file>